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55"/>
  </bookViews>
  <sheets>
    <sheet name="Summary" sheetId="7" r:id="rId1"/>
    <sheet name="2021-22" sheetId="2" r:id="rId2"/>
    <sheet name="2020-21" sheetId="3" r:id="rId3"/>
    <sheet name="2019-20" sheetId="4" r:id="rId4"/>
    <sheet name="2018-19" sheetId="5" r:id="rId5"/>
    <sheet name="2017-18" sheetId="6" r:id="rId6"/>
  </sheets>
  <definedNames>
    <definedName name="_xlnm._FilterDatabase" localSheetId="1" hidden="1">'2021-22'!$A$4:$G$49</definedName>
    <definedName name="_xlnm.Print_Titles" localSheetId="3">'2019-20'!$5:$5</definedName>
    <definedName name="_xlnm.Print_Titles" localSheetId="2">'2020-21'!$3:$3</definedName>
    <definedName name="_xlnm.Print_Titles" localSheetId="1">'2021-22'!$4:$4</definedName>
  </definedNames>
  <calcPr calcId="152511"/>
</workbook>
</file>

<file path=xl/calcChain.xml><?xml version="1.0" encoding="utf-8"?>
<calcChain xmlns="http://schemas.openxmlformats.org/spreadsheetml/2006/main">
  <c r="G35" i="4" l="1"/>
  <c r="G49" i="2" l="1"/>
  <c r="E10" i="7" l="1"/>
  <c r="E8" i="7"/>
  <c r="E7" i="7"/>
  <c r="D11" i="7"/>
  <c r="E11" i="7" s="1"/>
  <c r="D10" i="7"/>
  <c r="D8" i="7"/>
  <c r="D7" i="7"/>
  <c r="G39" i="3" l="1"/>
  <c r="H41" i="3"/>
  <c r="G23" i="4"/>
  <c r="G22" i="4"/>
  <c r="G11" i="5"/>
  <c r="G10" i="5"/>
  <c r="G22" i="5" s="1"/>
  <c r="G9" i="5"/>
  <c r="G10" i="6"/>
  <c r="H5" i="3" l="1"/>
  <c r="H6" i="3"/>
  <c r="H7" i="3"/>
  <c r="H4" i="3"/>
  <c r="B8" i="7" l="1"/>
  <c r="B9" i="7" s="1"/>
  <c r="B10" i="7" s="1"/>
  <c r="B11" i="7" s="1"/>
  <c r="D9" i="7" l="1"/>
  <c r="E9" i="7" s="1"/>
  <c r="E12" i="7" s="1"/>
  <c r="H38" i="3" l="1"/>
  <c r="H37" i="3"/>
  <c r="H36" i="3"/>
  <c r="H35" i="3"/>
  <c r="G16" i="3"/>
  <c r="H16" i="3" s="1"/>
  <c r="G15" i="3"/>
  <c r="H15" i="3" s="1"/>
  <c r="G14" i="3"/>
  <c r="H14" i="3" s="1"/>
  <c r="G13" i="3"/>
  <c r="H13" i="3" s="1"/>
  <c r="G12" i="3"/>
  <c r="H12" i="3" s="1"/>
  <c r="G11" i="3"/>
  <c r="H11" i="3" s="1"/>
  <c r="G10" i="3"/>
  <c r="H10" i="3" s="1"/>
  <c r="G9" i="3"/>
  <c r="H9" i="3" s="1"/>
  <c r="H8" i="3"/>
  <c r="H39" i="3" l="1"/>
  <c r="D12" i="7" l="1"/>
</calcChain>
</file>

<file path=xl/sharedStrings.xml><?xml version="1.0" encoding="utf-8"?>
<sst xmlns="http://schemas.openxmlformats.org/spreadsheetml/2006/main" count="697" uniqueCount="199">
  <si>
    <t>Ethics committee</t>
  </si>
  <si>
    <t>YCCE</t>
  </si>
  <si>
    <t>GDD Experts India Pvt. Ltd.</t>
  </si>
  <si>
    <t>Glenmark Pharmaceuticals Ltd</t>
  </si>
  <si>
    <t>Meril Life Sciences Pvt. Ltd.</t>
  </si>
  <si>
    <t>Siro Clinpharm Pvt.Ltd.</t>
  </si>
  <si>
    <t>Total</t>
  </si>
  <si>
    <t>Consultancy on Ethics in clinical studies</t>
  </si>
  <si>
    <t>Unit Name</t>
  </si>
  <si>
    <t>SMHRC</t>
  </si>
  <si>
    <t>BIO CLINAARC Pvt Ltd</t>
  </si>
  <si>
    <t>Alchemy Clinical Research Services</t>
  </si>
  <si>
    <t>ICMR</t>
  </si>
  <si>
    <t>Name of the consultant</t>
  </si>
  <si>
    <t>Name of the Advisory /R&amp;D consultancy/clinical trial project</t>
  </si>
  <si>
    <t>Consulting/Sponsoring agency with contact details</t>
  </si>
  <si>
    <t>Year</t>
  </si>
  <si>
    <t xml:space="preserve">Revenue generated </t>
  </si>
  <si>
    <t>Revenue generated from  advisory / R&amp;D consultancy projects including Clinical trials during the year</t>
  </si>
  <si>
    <t xml:space="preserve">3.5.2.1: Total amount generated from consultancy during the last year (INR in lakhs) </t>
  </si>
  <si>
    <t xml:space="preserve">Name of the Consultnacy </t>
  </si>
  <si>
    <t>Name of advisory / R&amp;D consultancy/clinical trial project</t>
  </si>
  <si>
    <r>
      <t>Revenue generated (INR in Lakhs)</t>
    </r>
    <r>
      <rPr>
        <sz val="12"/>
        <rFont val="Times New Roman"/>
        <family val="1"/>
      </rPr>
      <t xml:space="preserve">  </t>
    </r>
  </si>
  <si>
    <t>"A Multicenter, Multiple-dose, Active Controlled, Double-blind, Double-dummy study to compare the Therapeutic Efficacy and safety of oral doses of cinacalcet hydrochloride with intravenous doses of etelcacetide (AMG416) in Asian hemodialysis subjects with secondary Hyperparathyroidism."</t>
  </si>
  <si>
    <t>2020-21</t>
  </si>
  <si>
    <t xml:space="preserve">AstraZeneca </t>
  </si>
  <si>
    <t xml:space="preserve">D5136C00009“A Randomized, Double blind, Parallel group, Multicenter, phase 3 study to evaluate the effect of Ticagrelor versus placebo in reducing the rate of Vaso-Occlusive crisis in pediatric patients with Sickle Cell Disease (HESTIA3). </t>
  </si>
  <si>
    <t>Lipiodol® Ultra Fluid</t>
  </si>
  <si>
    <t>LUF-44-001 “Safety and Efficacy of Lipiodol® Ultra Fluid in Association with Surgical Glues during Vascular Embolization, a Phase IV study”</t>
  </si>
  <si>
    <t>AYUSH CSR</t>
  </si>
  <si>
    <t>AYUSH-CSIR-TRT-01 : A Randomized, Open label, Parallel efficiency, Activecontrol , Multi-centre exploratory drug trial to evaluate efficeincy and safety of an ayurvedic formulation as adjunct treatment to standard of care for the management of mild to moderate Covid-19 patients</t>
  </si>
  <si>
    <t>RRI Ayurveda Nagpur</t>
  </si>
  <si>
    <t>ARDent Pharmaceutical Pvt. Ltd.</t>
  </si>
  <si>
    <t>TQJ230A12001 : Multi-center cross-sectional epidemiolgy study to characterize prevalence and distribution of lopoprotein (A) levels among patients with established cardiovascular disease.</t>
  </si>
  <si>
    <t>Novartis Healthcare Pvt. Ltd.</t>
  </si>
  <si>
    <t>AYUSH- CDR</t>
  </si>
  <si>
    <t>AYUSH-CRD-HCW-01 : A study of Ashwagandha in prophylaxix against COVID-19 and its benefits on general health care workers: A randomized controlled comparision with Hydrochloroquine sulphate (HCQS)</t>
  </si>
  <si>
    <t>DiagnoSearch Life Sciences Pvt Ltd</t>
  </si>
  <si>
    <t>SII-wHEXA/IN-02: An Open label, Randomized, Active controlled, Multicentric phase II/III study in Indian Toddlers and Infants to Assess the Immunogenicity and Safety of SIIPL HEXASIILTM (DTwP-HepB-IPV-Hib) Vaccines in Comparison to SIIPL Pentavac (DTwP-HepB-Hib) + Poliovac (IPV) vaccines Administered as Separate Injection.</t>
  </si>
  <si>
    <t>Amgen Technology Private Limited.</t>
  </si>
  <si>
    <t>Indomethacin Study</t>
  </si>
  <si>
    <t>Indian Institute Of Technology, Chennai. ( Centre For Industrial Consultancy And Sponsored Research</t>
  </si>
  <si>
    <t>Bio ClinAarc Pvt. Ltd.</t>
  </si>
  <si>
    <t>PHRF-011-2020: Randomized, Double-blind, Placebo-Controlled Prospective Multicenter trial to validate the Safety and Efficacy of an Antiviral drug Zingivir-H, in adults with asymptomatic, mild or moderate nCOVID-19 infection.</t>
  </si>
  <si>
    <t>Pankajakasthuri Herbal Research Foundation (PHRF), 
Bio ClinAarc Pvt. Ltd.</t>
  </si>
  <si>
    <t>work for Upgrading the health Sciences Teaching Hospitals Under Nyss to NABH for the Topics of  " An Automated Medicine Dispensing and Mixing Machine</t>
  </si>
  <si>
    <t xml:space="preserve"> Device for early defective of post-operative infection </t>
  </si>
  <si>
    <t xml:space="preserve">Pocket Size cold Box Vaccine Carrier </t>
  </si>
  <si>
    <t>Bedsore Preventives Devic</t>
  </si>
  <si>
    <t xml:space="preserve">Grant Total </t>
  </si>
  <si>
    <t>2021-22</t>
  </si>
  <si>
    <t>A multicentric randamized double blind parallel comparative study to demonstarte the non inferoroirty of fixed dose combination of efonidipine 40 mg and telminsarte 40 mg tablet to fixed dose combintaion bof clinidipine 10 mg and telmisartan 40 mg tablet in the mangemnet of payient with stage IIhypertension.</t>
  </si>
  <si>
    <t>A randamized double blind paraellel group placebo controlled threeb arm multicenter study to evaluate the efficacy and safety odf estradiol vaginal inserts USP 10 mcg in healthy postmenopausal womebn with symptoms of vva.</t>
  </si>
  <si>
    <t>A multicenter randamized doubvle blind parallel phjase III global study to assess the efficacy and safet of BP01 when compared to Avastion EU in combination with carboplation and paclitaxel during induction phase and Bevacizumab alonw bthematitence phase inpatient with newly diagonesed or recurrent stage IIIB IV non squamous NSCLC</t>
  </si>
  <si>
    <t>A quadruple cohort, prospective obesrvational study toabalze tye 2 Diabetes glucose bimarker and physilogical variables with continouse glucose monitroing systems.</t>
  </si>
  <si>
    <t>DU Wardha</t>
  </si>
  <si>
    <t xml:space="preserve"> consultancy charges for work for Upgrading the health Sciences Teaching Hospitals Under Nyss to NABH/JCI Accreditations Level for the Topics of  "Enhancing Bone In-Situ Regeneration Using 3D Bio Printed Scaffold Developed Using Nanoengineeredd Bio-inks </t>
  </si>
  <si>
    <t xml:space="preserve">3-D Printed Graphene Based Scaffolds for Bone tissue engineering applications </t>
  </si>
  <si>
    <t xml:space="preserve">A Multi-Layered 3D Printed Guided Periodontal Tissue Regeneration Membrane for Periodontal Regeneration </t>
  </si>
  <si>
    <t>Yeshwantrao Chavan College of Engineering</t>
  </si>
  <si>
    <t>Indian Council of Medical Research</t>
  </si>
  <si>
    <t>“A Phase 2/3, Observer-Blind, Randomized, Controlled Study to Determine the Safety and Immunogenicity of Covovax [Sars-Cov-2 Recombinant Spike Protein Nanoparticle Vaccine (Sars-Cov-2 Rs) With Matrix-M1™ Adjuvant] In Indian Adults" under</t>
  </si>
  <si>
    <t>Wockhardt Ltd</t>
  </si>
  <si>
    <t>Ardent Clinical Reseach Srvices</t>
  </si>
  <si>
    <t>"A safety and efficacy of lipiodal ultra fluid in association with surgical glues during vascular embolization. A phase IV study."</t>
  </si>
  <si>
    <t>SIRO Clinpharm Pvt. Ltd.</t>
  </si>
  <si>
    <t>Bio ClinAarc Pvt. Ltd., Nagpur.</t>
  </si>
  <si>
    <t>"Randomized, Double-Blind, Placebo-Centrolled, Prospective Multicenter Trial to Validate the Safety and Efficacy of an Antiviral Drug Zingivir-H, in adults with asymptomatic, lild or moderate nCOVID-19 infection".</t>
  </si>
  <si>
    <t>Pankajakashtruri Herbal Research Foundation (PHRF), Pankajakasthuri Ayurvedic Medical College, Killi, Kattakada, Thiruvananthpuram, Kerala</t>
  </si>
  <si>
    <t>DiagnoSearch Life Sciences Pvt Ltd.</t>
  </si>
  <si>
    <t>"An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</si>
  <si>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Serum Institute of india Pvt. Ltd.Pune</t>
  </si>
  <si>
    <t xml:space="preserve">GDD Experts India Pvt Ltd
</t>
  </si>
  <si>
    <t>"A Phase III, Multi centre, Randomized, Double-Blind, Parallel-Arm, Placebo-Controlled maintance study of  Mirikizumab in patient with Moderately to Severely active ulcerative colits."</t>
  </si>
  <si>
    <t>Eli Lilly and Company (India) Pvt. Ltd., Gurgaon Haryana</t>
  </si>
  <si>
    <t>AYUSH-CSIR</t>
  </si>
  <si>
    <t>"A Randomized, Open label, Parallel efficiency, Activecontrol , Multi-centre exploratory drug trial to evaluate efficeincy and safety of an ayurvedic formulation as adjunct treatment to standard of care for the management of mild to moderate Covid-19 patients"</t>
  </si>
  <si>
    <t>wardha Health care Pvt. Ltd.</t>
  </si>
  <si>
    <r>
      <t>"A prospective mult-centre, open label phase IV study to evaluate safety and efficasy profile of Infimab</t>
    </r>
    <r>
      <rPr>
        <sz val="8"/>
        <color theme="1"/>
        <rFont val="Times New Roman"/>
        <family val="1"/>
      </rPr>
      <t xml:space="preserve">TM </t>
    </r>
    <r>
      <rPr>
        <sz val="11"/>
        <color theme="1"/>
        <rFont val="Calibri"/>
        <family val="2"/>
        <scheme val="minor"/>
      </rPr>
      <t>in patients with moderate to severe plaque psoriasis."</t>
    </r>
  </si>
  <si>
    <t>Reliance Life Sciences Pvt. Ltd.</t>
  </si>
  <si>
    <t xml:space="preserve">Ardent Clinical Research  services
</t>
  </si>
  <si>
    <t>"A Phase III Randomised, Multicenter, open label, parallel Groups, Non-inferiority study to evaluate the efficacy and safety of Dalbavancin in comaparison with comparator skin and skin structure infections (ABSSSIs)."</t>
  </si>
  <si>
    <t>Gufic Biosciences Ltd.</t>
  </si>
  <si>
    <t>"A Randomized , open label 2- Treatment group clinical trial evaluating the efficacy and safety of 2-Deoxy-D-Glucose as an adjunctive therapy to standard of care, in comparison to standard of care alone, in the acute tratment of moderate to severe COVID-19 Patients."</t>
  </si>
  <si>
    <t>IQVIA RDS (India) Private Limited, Bangalore
Dr. Reddys Laboratories Ltd. And Institute of Neclear Medicine and Allied Sciences (INMAS)_CVD-02-CD-002</t>
  </si>
  <si>
    <t>"A Randomized doubleblind, parallel group, placebo-controlled, three arm, multicenter study to evaluate the efficacy and safety of estradiol vaginal inserts USP 10 mcg in healthy postmenopausal women with symptons of vulvar and vaginal atrophy [Group I (test): Estradiol vaginal inserts USP 10 mcg of aurobindo pharma Ltd. India; Group II (reference): Vagifem (estradiol vaginal inserts) 10mcg of Novo Nordisk Inc and Group USA Group III : Placebo]."</t>
  </si>
  <si>
    <t>AXIS Clinicals Ltd.</t>
  </si>
  <si>
    <t>Central Council for Research in Ayurvedic Sciences</t>
  </si>
  <si>
    <t>"A Randomised, Control trial to evaluate the efficacy of ayurvedic interventions (Agastya Haritaki and Ashwagandha) and Yoga in long term effects of COVID-19"</t>
  </si>
  <si>
    <t>GDD Experts India Pvt. Ltd., Nagpur.</t>
  </si>
  <si>
    <t>"A phase III Randomized, Double-Masked, Parellel Group, Multicenter Study to Compare the Efficacy, Safety, Tolerability, Pharmacokinetics and Immunogenicity between SCD411 and Eylea in Subjects with Neovascular Age-related Macular Degeneration".</t>
  </si>
  <si>
    <t>PPD Pharmaceutical Development India Private Limited, Andheri (East), Mumbai</t>
  </si>
  <si>
    <t>GDD Experts India Pvt Ltd</t>
  </si>
  <si>
    <t>Quintiles Research India Pvt Ltd</t>
  </si>
  <si>
    <t>Bio Clinarc Pvt Ltd</t>
  </si>
  <si>
    <t>A phase 2B study to evaluate the  efficiency and safety of sofosbuvir/daclatasvir (sof/dcv) with or without nitazoxznide in combination with standard of care in adult patients with moderate covid-19</t>
  </si>
  <si>
    <t>Scitus Pharma Services</t>
  </si>
  <si>
    <t>A perspective , Randomised, active controlled , Single Blind , Clinical Study evaluating the safety and Hemostat Effectiveness of Absorbable Hemostat powder of Lucktin (Hainan) Biotech Co, Ltd in comparison with Arista AH (Absorbable Hemostat) of BD , Warwick, RI, 02886, USA in mild or moderate Parenchymal or soft tissues bleeding during Ganeral Surgery</t>
  </si>
  <si>
    <t>Lucktin (Hainan) Biotech Co. Ltd</t>
  </si>
  <si>
    <t>AVBRH</t>
  </si>
  <si>
    <t>Wockhardt Ltd. Aurangabad And Global Headquarterd at wockhardt towers, Mumbai</t>
  </si>
  <si>
    <t>"A Phase III, Multicenter, Randomised study to compare the efficacy and of levonadifloxacian (IV and oral) with linezolid (IV and oral) in acute bacterial skin and skin structure infections (ABSSSI)."</t>
  </si>
  <si>
    <t>WBI Wockhardt BioAG</t>
  </si>
  <si>
    <t>2018-19</t>
  </si>
  <si>
    <t>2019-20</t>
  </si>
  <si>
    <t>Apex Laboratories Pvt. Ltd.</t>
  </si>
  <si>
    <t>"A Multicentric, Open Label Randomized, phase III, Study on the safety and efficacy of sofinox gel (SODIUM FUSIDATE equivalent to FUSIDIC ACID 2%w/w) in Diabetic wound Healing."</t>
  </si>
  <si>
    <t>Glenmark Pharmaceuticals Ltd.</t>
  </si>
  <si>
    <t>"A 24-week, randomised, double-blind, double-dummy parallel-group, multi-centre, active-controlled study to evaluate efficacy and safety of remogliflozin etabonate in subjects with type-2 diabetes mellitus."</t>
  </si>
  <si>
    <t xml:space="preserve">Ecron Acunova Ltd. </t>
  </si>
  <si>
    <t>"A PhaseII/III , Randomized, Double-Masked, Shamcontrolled trial of QPI-1007 delivered by single or multi-dose intravitreal injections to subjects with acute nonarteritic ischemic optic neuropathy (naion)."</t>
  </si>
  <si>
    <t>Quark Pharmaceuticals, Inc, CA 94555, USA</t>
  </si>
  <si>
    <t>"A Multicentric, Randomized, Open Label Clinical Trial to evaluate efficacy and safety of Tapentadol Nasal Spray in comparison to tramadol immediate Release capsule and intravenous injection in patients with post-operative moderate to severe pain."</t>
  </si>
  <si>
    <t>"A Phase III, Multi centre, Randomized, Double-Blind, Parallel, Placebo-Controlled Induction study of Mirikizumab in conventional-failed and Biologic-Failed Patients with Moderately to Severely active ulcerative colits."</t>
  </si>
  <si>
    <t>"A Randomised, Double Blind, Parallel- Group, Multicentre, Phase III Study to Evaliate the Effect Of Ticagrelor Versus Placebo in Reducing the Rate of Vaso-Occlusive crises in Paediatric patients with sickle cell Disease (HESTIA3)."</t>
  </si>
  <si>
    <t>Astrazenca AB</t>
  </si>
  <si>
    <t>"A Randomised, Double Blind, Placebo-Controlled, Parallel- Group, Multicentre, Comparative study to assess the efficacy and safety of spores of Enterogermina in combinatin with oral rehydration therapy (ORT) and Zinc versus placebo in combination with ORT and Zinc administered for 5days in the treaetment of acute diarrhea in children."</t>
  </si>
  <si>
    <t>SANOFI SYNTHELABO(INDIA) PRIVATE LTD</t>
  </si>
  <si>
    <r>
      <t>"A prospective, open label and multicentric clinical study to evaluate safety and performance of CREDENCE</t>
    </r>
    <r>
      <rPr>
        <vertAlign val="superscript"/>
        <sz val="11"/>
        <color theme="1"/>
        <rFont val="Calibri"/>
        <family val="2"/>
        <scheme val="minor"/>
      </rPr>
      <t>TM</t>
    </r>
    <r>
      <rPr>
        <sz val="11"/>
        <color theme="1"/>
        <rFont val="Calibri"/>
        <family val="2"/>
        <scheme val="minor"/>
      </rPr>
      <t xml:space="preserve"> BRS Sirolimus eluting bioresorable peripheral scaffold system in subjects with de novo native peripherral artery lesions."</t>
    </r>
  </si>
  <si>
    <t>"Aprospective, multi-center and open label, clinical study to evaluate the safety and performance of the CREDENCE BtK Sirolimus Eluting BioResorbable Peripheral Scaffold System in subjects with Critical Limb Ischemia following Percutaneous Transluminal Angioplasty of below the knee arteries".</t>
  </si>
  <si>
    <t>Sri Ramachandra Hospital</t>
  </si>
  <si>
    <t>Vaso-Occlusive Crises in Paediatric Patients with Sicke Cell Disease</t>
  </si>
  <si>
    <t>Nagar Yuvak Shikshan Sanstha</t>
  </si>
  <si>
    <t>2017-18</t>
  </si>
  <si>
    <t>A study of Ashwagandha administration in participants vaccinated against COVID-19 vaccine on safety, immunogenicity, and protection: A Randomized, Double Blind, Placebo Controlled, Multi-Centric Clinical Trial</t>
  </si>
  <si>
    <t>CENTRAL COUNCIL FOR RESEARCH IN AYURVEDIC SCIENCES,
MINISTRY OF AYUSH, GOVERNMENT OF INDI</t>
  </si>
  <si>
    <t>“The impact of Expenses Ayush - Chyawanprash on immunogenicity when administered after COVID-19 vaccination in health care personnel - An open-label, prospective randomized controlled study ”</t>
  </si>
  <si>
    <t>CENTRAL COUNCIL FOR RESEARCH IN AYURVEDIÇ SCIENCES (CCRAS</t>
  </si>
  <si>
    <t>Summary</t>
  </si>
  <si>
    <t>Amount</t>
  </si>
  <si>
    <t>Sr.No.</t>
  </si>
  <si>
    <t>A Phase III, Multi centre, Randomized, Double-Blind, Parallel, Placebo-Controlled Induction study of Mirikizumab in conventional-failed and Biologic-Failed Patients with Moderately to Severely active ulcerative colits.</t>
  </si>
  <si>
    <t>A Phase III, Multi centre, Randomized, Double-Blind, Parallel-Arm, Placebo-Controlled maintance study of  Mirikizumab in patient with Moderately to Severely active ulcerative colits.</t>
  </si>
  <si>
    <t>A Randomised, Double Blind, Parallel- Group, Multicentre, Phase III Study to Evaliate the Effect Of Ticagrelor Versus Placebo in Reducing the Rate of Vaso-Occlusive crises in Paediatric patients with sickle cell Disease (HESTIA3).</t>
  </si>
  <si>
    <t>IQVIA RDS (India) Private Limited,</t>
  </si>
  <si>
    <t>Eli Lilly and Company (India) Pvt. Ltd., Gurgaon Haryana
(GDD Expert Pvt. Ltd., Nagpur).</t>
  </si>
  <si>
    <t>DMIMS DU</t>
  </si>
  <si>
    <t xml:space="preserve">Meril Life Sciences Pvt.Ltd </t>
  </si>
  <si>
    <t xml:space="preserve">Glenmarks Pharmaceuticals Ltd </t>
  </si>
  <si>
    <t xml:space="preserve">ECRON ACUNOVA LIMITED </t>
  </si>
  <si>
    <t>Grant Total</t>
  </si>
  <si>
    <t xml:space="preserve">DMIMS DU </t>
  </si>
  <si>
    <t>Accredited Consultants Pvt Ltd</t>
  </si>
  <si>
    <t>RBL Bank Thane</t>
  </si>
  <si>
    <t>Ercon Acunova Ltd</t>
  </si>
  <si>
    <t>Shantha Biotechnics Pvt Ltd</t>
  </si>
  <si>
    <t xml:space="preserve">IQVIA RDS (india) </t>
  </si>
  <si>
    <t>Siro Clinpharm Pvt Ltd</t>
  </si>
  <si>
    <t>Novartis Healthcare Pvt Ltd</t>
  </si>
  <si>
    <t xml:space="preserve">Quintiles Research India Pvt </t>
  </si>
  <si>
    <t>Arceus Infotech Pvt Ltd</t>
  </si>
  <si>
    <t xml:space="preserve">Develop new generation instrumentation &amp; ICT facility to develop ED cell </t>
  </si>
  <si>
    <t>Facial recognition system for smart phone for recognizing patients under Thrive</t>
  </si>
  <si>
    <t>pgrading the Health Science Teaching Hospitals Under the NYSS to NABH/JCI accreditations Level</t>
  </si>
  <si>
    <t>Biological E.Ltd</t>
  </si>
  <si>
    <t>Diagnoseach Life Sciences Pvt Ltd</t>
  </si>
  <si>
    <t>Eli Lilly &amp; Co Pvt Ltd</t>
  </si>
  <si>
    <t>Guerbet, France (CRO-Siro Clinpharm Pvt Ltd)</t>
  </si>
  <si>
    <t>Gufic Biosciences Ltd</t>
  </si>
  <si>
    <t>IQVIA RDS (India) Pvt Ltd</t>
  </si>
  <si>
    <t>Kendle India Private Ltd</t>
  </si>
  <si>
    <t>Relinance</t>
  </si>
  <si>
    <t>Vijendra Kirnake</t>
  </si>
  <si>
    <t>Wardha Healthcare Pvt Ltd</t>
  </si>
  <si>
    <t>Torrent Pharmaceuticals</t>
  </si>
  <si>
    <t>Sanofi Pvt Ltd</t>
  </si>
  <si>
    <t>Du Wardha</t>
  </si>
  <si>
    <t>Yeshwantrao chavan college of engineering</t>
  </si>
  <si>
    <t>AstraZeneca Pharma India Ltd.</t>
  </si>
  <si>
    <t>Axis Clinical Ltd</t>
  </si>
  <si>
    <t>Biospecimen Solutions Pvt Ltd</t>
  </si>
  <si>
    <t>CBCC Global Reseach LLP</t>
  </si>
  <si>
    <t>CCRAS Ministryt of Ayush Govt of India</t>
  </si>
  <si>
    <t>Ecron Acunova Limited</t>
  </si>
  <si>
    <t>Institute of Biology &amp; Clinical Reseach</t>
  </si>
  <si>
    <t>Johnson &amp; Johnson Pvt Ltd</t>
  </si>
  <si>
    <t>Jss Medical Reseach India Pvt Ltd</t>
  </si>
  <si>
    <t>Novotech Clinical  Reseach India Pvt Ltd</t>
  </si>
  <si>
    <t>Parexel International Clinical Research</t>
  </si>
  <si>
    <t>PPD Pharmaceutical Devlo. Pvt. Ltd</t>
  </si>
  <si>
    <t>SCITUSPHARMA SERVICE SPRIVATE LIMITED</t>
  </si>
  <si>
    <t>Syneos Health Uk Ltd</t>
  </si>
  <si>
    <t xml:space="preserve">A single blind randamized comparative prospective clinical study to evaluatye the efficacy of a Cistus plus Infektvlocker Gum arabic lozenges and Cistus Echinacea lozenges inpatient with sore throat due to bacterial or voral infesction </t>
  </si>
  <si>
    <t>A double blind randamized paraeelel group study to evaluate efficacy and safety pf probiotika off capsule against placebo in the treatment of irritable bowel syndrome</t>
  </si>
  <si>
    <t>Ardent Clinical Research Services</t>
  </si>
  <si>
    <t>Ayush AG VAC-01</t>
  </si>
  <si>
    <t>Central Council for Research in Ayurvedic Science</t>
  </si>
  <si>
    <t>GDD Expert India Pvt Ltd</t>
  </si>
  <si>
    <t>Hector Research &amp; Archival Pvt Ltd</t>
  </si>
  <si>
    <t>Medigene Clinicals</t>
  </si>
  <si>
    <t>OM Drishtri Trust</t>
  </si>
  <si>
    <t>RARI CCRAS Ministry Ayush</t>
  </si>
  <si>
    <t>SamChunDang Pharm Co Ltd</t>
  </si>
  <si>
    <t>Vedic Lifesciences Pvt Ltd</t>
  </si>
  <si>
    <t>3.5.2.1: Revenue generated from  advisory / R&amp;D consultancy projects including Clinical trials during the year</t>
  </si>
  <si>
    <t>Rs.in Lacs</t>
  </si>
  <si>
    <t xml:space="preserve">Bio printing of skeletal tissue towards customized phalanx reconstruction and regeneration by tissue engineering approach </t>
  </si>
  <si>
    <t xml:space="preserve">mhealth-Health workers : impact on health and wellbeing of people living in low resoures communities in inida </t>
  </si>
  <si>
    <t xml:space="preserve">Smart farming methodologies (SFM) for sustainable the nutritional needs for mother and children under five year of 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</si>
</sst>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64" formatCode="_ * #,##0_ ;_ * \-#,##0_ ;_ * &quot;-&quot;??_ ;_ @_ "/>
    <numFmt numFmtId="165" formatCode="&quot;&quot;0.00"/>
  </numFmts>
  <fonts count="23">
    <font>
      <sz val="11"/>
      <color theme="1"/>
      <name val="Calibri"/>
      <family val="2"/>
      <scheme val="minor"/>
    </font>
    <font>
      <b/>
      <sz val="12"/>
      <color theme="1"/>
      <name val="Times New Roman"/>
      <family val="1"/>
    </font>
    <font>
      <sz val="12"/>
      <color theme="1"/>
      <name val="Times New Roman"/>
      <family val="1"/>
    </font>
    <font>
      <sz val="10"/>
      <color rgb="FF000000"/>
      <name val="Cambria"/>
      <family val="1"/>
    </font>
    <font>
      <sz val="11"/>
      <color theme="1"/>
      <name val="Calibri"/>
      <family val="2"/>
      <scheme val="minor"/>
    </font>
    <font>
      <b/>
      <sz val="11"/>
      <color theme="1"/>
      <name val="Calibri"/>
      <family val="2"/>
      <scheme val="minor"/>
    </font>
    <font>
      <b/>
      <sz val="12"/>
      <name val="Times New Roman"/>
      <family val="1"/>
    </font>
    <font>
      <sz val="12"/>
      <name val="Times New Roman"/>
      <family val="1"/>
    </font>
    <font>
      <sz val="10"/>
      <color theme="1"/>
      <name val="Canm"/>
    </font>
    <font>
      <sz val="10"/>
      <name val="Canm"/>
    </font>
    <font>
      <sz val="12"/>
      <color theme="1"/>
      <name val="Arial"/>
      <family val="2"/>
    </font>
    <font>
      <sz val="10"/>
      <color theme="1"/>
      <name val="Calibri"/>
      <family val="2"/>
      <scheme val="minor"/>
    </font>
    <font>
      <sz val="8"/>
      <color theme="1"/>
      <name val="Times New Roman"/>
      <family val="1"/>
    </font>
    <font>
      <vertAlign val="superscript"/>
      <sz val="11"/>
      <color theme="1"/>
      <name val="Calibri"/>
      <family val="2"/>
      <scheme val="minor"/>
    </font>
    <font>
      <sz val="9"/>
      <color theme="1"/>
      <name val="Arial"/>
      <family val="2"/>
    </font>
    <font>
      <sz val="11"/>
      <color theme="1"/>
      <name val="Arial"/>
      <family val="2"/>
    </font>
    <font>
      <b/>
      <sz val="12"/>
      <color theme="1"/>
      <name val="Arial"/>
      <family val="2"/>
    </font>
    <font>
      <sz val="10"/>
      <color theme="1"/>
      <name val="Arial"/>
      <family val="2"/>
    </font>
    <font>
      <sz val="10"/>
      <color rgb="FF000000"/>
      <name val="Arial"/>
      <family val="2"/>
    </font>
    <font>
      <b/>
      <sz val="11"/>
      <color theme="1"/>
      <name val="Arial"/>
      <family val="2"/>
    </font>
    <font>
      <b/>
      <sz val="11"/>
      <name val="Arial"/>
      <family val="2"/>
    </font>
    <font>
      <sz val="11"/>
      <name val="Arial"/>
      <family val="2"/>
    </font>
    <font>
      <b/>
      <i/>
      <sz val="9"/>
      <color theme="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4" fillId="0" borderId="0" applyFont="0" applyFill="0" applyBorder="0" applyAlignment="0" applyProtection="0"/>
    <xf numFmtId="43" fontId="4" fillId="0" borderId="0" applyFont="0" applyFill="0" applyBorder="0" applyAlignment="0" applyProtection="0"/>
  </cellStyleXfs>
  <cellXfs count="128">
    <xf numFmtId="0" fontId="0" fillId="0" borderId="0" xfId="0"/>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0" fillId="0" borderId="0" xfId="0" applyAlignment="1">
      <alignment vertical="center"/>
    </xf>
    <xf numFmtId="0" fontId="0" fillId="0" borderId="1" xfId="0" applyBorder="1" applyAlignment="1">
      <alignment vertical="center"/>
    </xf>
    <xf numFmtId="0" fontId="0" fillId="0" borderId="1" xfId="0" applyBorder="1"/>
    <xf numFmtId="0" fontId="1" fillId="0" borderId="1" xfId="0" applyFont="1" applyBorder="1" applyAlignment="1">
      <alignment horizontal="center" vertical="center" wrapText="1"/>
    </xf>
    <xf numFmtId="2"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0" xfId="0" applyBorder="1" applyAlignment="1">
      <alignment horizontal="left"/>
    </xf>
    <xf numFmtId="0" fontId="0" fillId="0" borderId="0" xfId="0" applyAlignment="1">
      <alignment horizontal="left"/>
    </xf>
    <xf numFmtId="0" fontId="0" fillId="0" borderId="0" xfId="0" applyAlignment="1">
      <alignment horizontal="center" vertical="center"/>
    </xf>
    <xf numFmtId="0" fontId="0" fillId="0" borderId="1" xfId="0" applyBorder="1" applyAlignment="1">
      <alignment horizontal="center" vertical="center" wrapText="1"/>
    </xf>
    <xf numFmtId="0" fontId="11" fillId="0" borderId="1" xfId="0" applyFont="1" applyBorder="1" applyAlignment="1">
      <alignment horizontal="left" vertical="center" wrapText="1"/>
    </xf>
    <xf numFmtId="0" fontId="1" fillId="0" borderId="1" xfId="0" applyFont="1" applyBorder="1" applyAlignment="1">
      <alignment horizontal="left" vertical="center" wrapText="1"/>
    </xf>
    <xf numFmtId="0" fontId="0" fillId="2" borderId="1" xfId="0" applyFill="1" applyBorder="1" applyAlignment="1">
      <alignment horizontal="left" vertical="center" wrapText="1"/>
    </xf>
    <xf numFmtId="0" fontId="11" fillId="0" borderId="1" xfId="0" applyFont="1" applyBorder="1" applyAlignment="1">
      <alignment horizontal="right" vertical="center" wrapText="1"/>
    </xf>
    <xf numFmtId="0" fontId="0" fillId="0" borderId="1" xfId="0" applyBorder="1" applyAlignment="1">
      <alignment horizontal="center" vertical="center"/>
    </xf>
    <xf numFmtId="0" fontId="11" fillId="0" borderId="1" xfId="0" applyFont="1" applyBorder="1" applyAlignment="1">
      <alignment horizontal="center" vertical="center"/>
    </xf>
    <xf numFmtId="0" fontId="5" fillId="0" borderId="1" xfId="0" applyFont="1" applyBorder="1"/>
    <xf numFmtId="0" fontId="0" fillId="0" borderId="0" xfId="0" applyBorder="1" applyAlignment="1">
      <alignment vertical="center"/>
    </xf>
    <xf numFmtId="0" fontId="0" fillId="0" borderId="0" xfId="0" applyBorder="1"/>
    <xf numFmtId="0" fontId="5" fillId="0" borderId="1" xfId="0" applyFont="1" applyBorder="1" applyAlignment="1">
      <alignment horizontal="center"/>
    </xf>
    <xf numFmtId="0" fontId="0" fillId="0" borderId="1" xfId="0" applyBorder="1" applyAlignment="1">
      <alignment horizontal="left" vertical="center"/>
    </xf>
    <xf numFmtId="0" fontId="0" fillId="0" borderId="1" xfId="0" applyBorder="1" applyAlignment="1">
      <alignment horizontal="left"/>
    </xf>
    <xf numFmtId="0" fontId="0" fillId="0" borderId="1" xfId="0" applyBorder="1" applyAlignment="1">
      <alignment horizontal="left" wrapText="1"/>
    </xf>
    <xf numFmtId="0" fontId="5" fillId="0" borderId="1" xfId="0" applyFont="1" applyBorder="1" applyAlignment="1">
      <alignment horizontal="left"/>
    </xf>
    <xf numFmtId="2" fontId="0" fillId="0" borderId="0" xfId="0" applyNumberFormat="1"/>
    <xf numFmtId="0" fontId="0" fillId="0" borderId="0" xfId="0" applyAlignment="1">
      <alignment horizontal="left" wrapText="1"/>
    </xf>
    <xf numFmtId="0" fontId="0" fillId="0" borderId="0" xfId="0" applyBorder="1" applyAlignment="1">
      <alignment horizontal="left" wrapText="1"/>
    </xf>
    <xf numFmtId="0" fontId="5" fillId="0" borderId="1" xfId="0" applyFont="1" applyBorder="1" applyAlignment="1">
      <alignment horizontal="left" wrapText="1"/>
    </xf>
    <xf numFmtId="0" fontId="5" fillId="0" borderId="2" xfId="0" applyFont="1" applyBorder="1" applyAlignment="1">
      <alignment horizont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0" fillId="2" borderId="0" xfId="0" applyFill="1" applyAlignment="1">
      <alignment horizontal="center" vertical="center" wrapText="1"/>
    </xf>
    <xf numFmtId="2" fontId="9" fillId="2" borderId="1" xfId="0" applyNumberFormat="1" applyFont="1" applyFill="1" applyBorder="1" applyAlignment="1">
      <alignment horizontal="center" vertical="center" wrapText="1"/>
    </xf>
    <xf numFmtId="165" fontId="14" fillId="0" borderId="1" xfId="0" applyNumberFormat="1" applyFont="1" applyBorder="1" applyAlignment="1">
      <alignment horizontal="right" vertical="top"/>
    </xf>
    <xf numFmtId="0" fontId="5" fillId="0" borderId="1" xfId="0" applyFont="1" applyBorder="1" applyAlignment="1">
      <alignment horizontal="center" vertical="center"/>
    </xf>
    <xf numFmtId="0" fontId="1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right" vertical="center" wrapText="1"/>
    </xf>
    <xf numFmtId="0" fontId="15" fillId="0" borderId="1" xfId="0" applyFont="1" applyBorder="1"/>
    <xf numFmtId="0" fontId="18" fillId="0" borderId="1" xfId="0" applyFont="1" applyBorder="1" applyAlignment="1">
      <alignment horizontal="right" vertical="center" wrapText="1"/>
    </xf>
    <xf numFmtId="1" fontId="19" fillId="0" borderId="1" xfId="0" applyNumberFormat="1" applyFont="1" applyBorder="1"/>
    <xf numFmtId="0" fontId="3" fillId="0" borderId="0" xfId="0" applyFont="1" applyFill="1" applyBorder="1" applyAlignment="1">
      <alignment horizontal="left" vertical="center" wrapText="1"/>
    </xf>
    <xf numFmtId="0" fontId="3" fillId="0" borderId="1" xfId="0" applyFont="1" applyBorder="1" applyAlignment="1">
      <alignment horizontal="left" vertical="center" wrapText="1"/>
    </xf>
    <xf numFmtId="0" fontId="0" fillId="2" borderId="0" xfId="0" applyFill="1"/>
    <xf numFmtId="2" fontId="9" fillId="2" borderId="5" xfId="0" applyNumberFormat="1" applyFont="1" applyFill="1" applyBorder="1" applyAlignment="1">
      <alignment horizontal="center" vertical="center" wrapText="1"/>
    </xf>
    <xf numFmtId="2" fontId="0" fillId="2" borderId="1" xfId="0" applyNumberFormat="1" applyFill="1" applyBorder="1" applyAlignment="1">
      <alignment horizontal="center" vertical="center"/>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2" fontId="5" fillId="2" borderId="1" xfId="0" applyNumberFormat="1" applyFont="1" applyFill="1" applyBorder="1" applyAlignment="1">
      <alignment horizontal="center" vertical="center"/>
    </xf>
    <xf numFmtId="0" fontId="5" fillId="2" borderId="0" xfId="0" applyFont="1" applyFill="1" applyBorder="1" applyAlignment="1">
      <alignment horizontal="center"/>
    </xf>
    <xf numFmtId="2" fontId="5" fillId="2" borderId="0" xfId="0" applyNumberFormat="1" applyFont="1" applyFill="1" applyBorder="1" applyAlignment="1">
      <alignment horizontal="center" vertical="center"/>
    </xf>
    <xf numFmtId="0" fontId="5" fillId="2" borderId="0" xfId="0" applyFont="1" applyFill="1" applyBorder="1" applyAlignment="1"/>
    <xf numFmtId="0" fontId="0" fillId="2" borderId="0" xfId="0" applyFill="1" applyBorder="1" applyAlignment="1">
      <alignment wrapText="1"/>
    </xf>
    <xf numFmtId="0" fontId="0" fillId="2" borderId="0" xfId="0" applyFill="1" applyAlignment="1"/>
    <xf numFmtId="0" fontId="0" fillId="2" borderId="1" xfId="0" applyFill="1" applyBorder="1" applyAlignment="1">
      <alignment vertical="center" wrapText="1"/>
    </xf>
    <xf numFmtId="0" fontId="0" fillId="2" borderId="0" xfId="0" applyFill="1" applyAlignment="1">
      <alignment wrapText="1"/>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0" fillId="2" borderId="0" xfId="0" applyFill="1" applyAlignment="1">
      <alignment horizontal="left" wrapText="1"/>
    </xf>
    <xf numFmtId="0" fontId="3" fillId="0" borderId="1" xfId="0" applyFont="1" applyBorder="1" applyAlignment="1">
      <alignment vertical="center" wrapText="1"/>
    </xf>
    <xf numFmtId="0" fontId="6" fillId="2" borderId="1" xfId="0" applyFont="1" applyFill="1" applyBorder="1" applyAlignment="1">
      <alignment horizontal="right" vertical="center" wrapText="1"/>
    </xf>
    <xf numFmtId="2" fontId="9" fillId="2" borderId="1" xfId="0" applyNumberFormat="1" applyFont="1" applyFill="1" applyBorder="1" applyAlignment="1">
      <alignment horizontal="right" vertical="center" wrapText="1"/>
    </xf>
    <xf numFmtId="2" fontId="8" fillId="2" borderId="1" xfId="0" applyNumberFormat="1" applyFont="1" applyFill="1" applyBorder="1" applyAlignment="1">
      <alignment horizontal="right" vertical="center" wrapText="1"/>
    </xf>
    <xf numFmtId="0" fontId="8" fillId="2" borderId="1" xfId="0" applyFont="1" applyFill="1" applyBorder="1" applyAlignment="1">
      <alignment horizontal="right" vertical="center" wrapText="1"/>
    </xf>
    <xf numFmtId="1" fontId="5" fillId="2" borderId="1" xfId="0" applyNumberFormat="1" applyFont="1" applyFill="1" applyBorder="1" applyAlignment="1">
      <alignment horizontal="right"/>
    </xf>
    <xf numFmtId="1" fontId="5" fillId="2" borderId="0" xfId="0" applyNumberFormat="1" applyFont="1" applyFill="1" applyBorder="1" applyAlignment="1">
      <alignment horizontal="right"/>
    </xf>
    <xf numFmtId="0" fontId="0" fillId="2" borderId="0" xfId="0" applyFill="1" applyAlignment="1">
      <alignment horizontal="right"/>
    </xf>
    <xf numFmtId="49" fontId="14" fillId="0" borderId="1" xfId="0" applyNumberFormat="1" applyFont="1" applyBorder="1" applyAlignment="1">
      <alignment vertical="top" wrapText="1"/>
    </xf>
    <xf numFmtId="0" fontId="5" fillId="2" borderId="0" xfId="0" applyFont="1" applyFill="1" applyBorder="1" applyAlignment="1">
      <alignment horizontal="left" wrapText="1"/>
    </xf>
    <xf numFmtId="0" fontId="15" fillId="2" borderId="0" xfId="0" applyFont="1" applyFill="1" applyAlignment="1">
      <alignment horizontal="center" vertical="center"/>
    </xf>
    <xf numFmtId="0" fontId="15" fillId="2" borderId="1" xfId="0" applyFont="1" applyFill="1" applyBorder="1" applyAlignment="1">
      <alignment horizontal="center" vertical="center"/>
    </xf>
    <xf numFmtId="165" fontId="22" fillId="0" borderId="4" xfId="0" applyNumberFormat="1" applyFont="1" applyBorder="1" applyAlignment="1">
      <alignment horizontal="right" vertical="top"/>
    </xf>
    <xf numFmtId="2" fontId="0" fillId="0" borderId="0" xfId="0" applyNumberFormat="1"/>
    <xf numFmtId="0" fontId="3" fillId="0" borderId="1" xfId="0" applyFont="1" applyBorder="1" applyAlignment="1">
      <alignment vertical="center" wrapText="1"/>
    </xf>
    <xf numFmtId="0" fontId="0" fillId="2" borderId="1" xfId="0" applyFill="1" applyBorder="1" applyAlignment="1">
      <alignment wrapText="1"/>
    </xf>
    <xf numFmtId="0" fontId="0" fillId="0" borderId="1" xfId="0" applyBorder="1" applyAlignment="1">
      <alignment horizontal="center" wrapText="1"/>
    </xf>
    <xf numFmtId="43" fontId="5" fillId="0" borderId="1" xfId="0" applyNumberFormat="1" applyFont="1" applyBorder="1"/>
    <xf numFmtId="2" fontId="0" fillId="0" borderId="1" xfId="0" applyNumberFormat="1" applyBorder="1" applyAlignment="1">
      <alignment horizontal="right" vertical="center"/>
    </xf>
    <xf numFmtId="2" fontId="0" fillId="0" borderId="1" xfId="0" applyNumberFormat="1" applyBorder="1" applyAlignment="1">
      <alignment horizontal="right"/>
    </xf>
    <xf numFmtId="2" fontId="5" fillId="0" borderId="1" xfId="0" applyNumberFormat="1" applyFont="1" applyBorder="1" applyAlignment="1">
      <alignment horizontal="right"/>
    </xf>
    <xf numFmtId="0" fontId="0" fillId="0" borderId="0" xfId="0" applyFill="1"/>
    <xf numFmtId="0" fontId="15" fillId="0" borderId="0" xfId="0" applyFont="1" applyFill="1" applyAlignment="1">
      <alignment horizontal="center" vertical="center"/>
    </xf>
    <xf numFmtId="0" fontId="0" fillId="0" borderId="0" xfId="0" applyFill="1" applyBorder="1"/>
    <xf numFmtId="0" fontId="0" fillId="0" borderId="0" xfId="0" applyFill="1" applyBorder="1" applyAlignment="1">
      <alignment vertical="center"/>
    </xf>
    <xf numFmtId="0" fontId="5" fillId="0" borderId="1" xfId="0" applyFont="1" applyFill="1" applyBorder="1" applyAlignment="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vertical="center"/>
    </xf>
    <xf numFmtId="0" fontId="0" fillId="0" borderId="1" xfId="0"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xf>
    <xf numFmtId="164" fontId="2" fillId="0" borderId="1" xfId="1"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0" fontId="0" fillId="0" borderId="6" xfId="0" applyFill="1" applyBorder="1" applyAlignment="1">
      <alignment vertical="center"/>
    </xf>
    <xf numFmtId="0" fontId="0" fillId="0" borderId="0" xfId="0" applyFill="1" applyAlignment="1">
      <alignment horizontal="left" vertical="center" wrapText="1"/>
    </xf>
    <xf numFmtId="0" fontId="10" fillId="0" borderId="6" xfId="0" applyFont="1" applyFill="1" applyBorder="1" applyAlignment="1">
      <alignment horizontal="left" vertical="center" wrapText="1"/>
    </xf>
    <xf numFmtId="0" fontId="0" fillId="0" borderId="0" xfId="0" applyFill="1" applyAlignment="1">
      <alignment horizontal="center" vertical="center" wrapText="1"/>
    </xf>
    <xf numFmtId="0" fontId="2" fillId="0" borderId="6" xfId="0" applyFont="1" applyFill="1" applyBorder="1" applyAlignment="1">
      <alignment horizontal="center" vertical="center" wrapText="1"/>
    </xf>
    <xf numFmtId="164" fontId="2" fillId="0" borderId="6" xfId="1" applyNumberFormat="1"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Fill="1" applyBorder="1" applyAlignment="1">
      <alignment horizontal="left" wrapText="1"/>
    </xf>
    <xf numFmtId="0" fontId="0" fillId="0" borderId="1" xfId="0" applyFill="1" applyBorder="1" applyAlignment="1">
      <alignment horizontal="left"/>
    </xf>
    <xf numFmtId="0" fontId="0" fillId="0" borderId="1" xfId="0" applyFill="1" applyBorder="1"/>
    <xf numFmtId="164" fontId="5" fillId="0" borderId="1" xfId="0" applyNumberFormat="1" applyFont="1" applyFill="1" applyBorder="1"/>
    <xf numFmtId="0" fontId="0" fillId="0" borderId="0" xfId="0" applyFill="1" applyAlignment="1">
      <alignment vertical="center"/>
    </xf>
    <xf numFmtId="0" fontId="0" fillId="0" borderId="0" xfId="0" applyFill="1" applyAlignment="1">
      <alignment horizontal="left" wrapText="1"/>
    </xf>
    <xf numFmtId="0" fontId="0" fillId="0" borderId="0" xfId="0" applyFill="1" applyAlignment="1">
      <alignment horizontal="left"/>
    </xf>
    <xf numFmtId="0" fontId="5" fillId="0" borderId="0" xfId="0" applyFont="1" applyBorder="1" applyAlignment="1">
      <alignment horizontal="left" vertical="center" wrapText="1"/>
    </xf>
    <xf numFmtId="0" fontId="5" fillId="0" borderId="0" xfId="0" applyFont="1" applyFill="1" applyBorder="1" applyAlignment="1">
      <alignment horizontal="center"/>
    </xf>
    <xf numFmtId="0" fontId="2" fillId="0" borderId="0" xfId="0" applyFont="1" applyFill="1" applyBorder="1" applyAlignment="1">
      <alignment vertical="center" wrapText="1"/>
    </xf>
    <xf numFmtId="0" fontId="5" fillId="0" borderId="0" xfId="0" applyFont="1" applyFill="1" applyAlignment="1">
      <alignment horizontal="center"/>
    </xf>
    <xf numFmtId="0" fontId="5" fillId="2" borderId="0" xfId="0" applyFont="1" applyFill="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0" borderId="0" xfId="0" applyFont="1" applyAlignment="1">
      <alignment horizontal="center"/>
    </xf>
    <xf numFmtId="0" fontId="5" fillId="0" borderId="2" xfId="0" applyFont="1" applyBorder="1" applyAlignment="1">
      <alignment horizontal="center"/>
    </xf>
  </cellXfs>
  <cellStyles count="3">
    <cellStyle name="Comma" xfId="1" builtinId="3"/>
    <cellStyle name="Comma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5"/>
  <sheetViews>
    <sheetView tabSelected="1" topLeftCell="A7" workbookViewId="0">
      <selection activeCell="H9" sqref="H9"/>
    </sheetView>
  </sheetViews>
  <sheetFormatPr defaultRowHeight="15"/>
  <cols>
    <col min="3" max="3" width="12.42578125" customWidth="1"/>
    <col min="4" max="4" width="14.7109375" hidden="1" customWidth="1"/>
  </cols>
  <sheetData>
    <row r="4" spans="1:6" s="21" customFormat="1" ht="64.5" customHeight="1">
      <c r="A4" s="20"/>
      <c r="B4" s="117" t="s">
        <v>194</v>
      </c>
      <c r="C4" s="117"/>
      <c r="D4" s="117"/>
      <c r="E4" s="117"/>
    </row>
    <row r="5" spans="1:6" s="21" customFormat="1">
      <c r="A5" s="20"/>
      <c r="B5" s="29"/>
      <c r="C5" s="9"/>
    </row>
    <row r="6" spans="1:6">
      <c r="A6" s="3"/>
      <c r="B6" s="30" t="s">
        <v>130</v>
      </c>
      <c r="C6" s="26" t="s">
        <v>128</v>
      </c>
      <c r="D6" s="22" t="s">
        <v>129</v>
      </c>
      <c r="E6" s="19" t="s">
        <v>195</v>
      </c>
    </row>
    <row r="7" spans="1:6" s="11" customFormat="1">
      <c r="B7" s="12">
        <v>1</v>
      </c>
      <c r="C7" s="23" t="s">
        <v>123</v>
      </c>
      <c r="D7" s="83">
        <f>+'2017-18'!G10</f>
        <v>188000</v>
      </c>
      <c r="E7" s="7">
        <f>+D7/100000</f>
        <v>1.88</v>
      </c>
    </row>
    <row r="8" spans="1:6">
      <c r="A8" s="3"/>
      <c r="B8" s="81">
        <f>+B7+1</f>
        <v>2</v>
      </c>
      <c r="C8" s="24" t="s">
        <v>103</v>
      </c>
      <c r="D8" s="84">
        <f>+'2018-19'!G22</f>
        <v>8316420</v>
      </c>
      <c r="E8" s="7">
        <f t="shared" ref="E8:E11" si="0">+D8/100000</f>
        <v>83.164199999999994</v>
      </c>
    </row>
    <row r="9" spans="1:6">
      <c r="A9" s="3"/>
      <c r="B9" s="81">
        <f>+B8+1</f>
        <v>3</v>
      </c>
      <c r="C9" s="24" t="s">
        <v>104</v>
      </c>
      <c r="D9" s="84">
        <f>+'2019-20'!G35</f>
        <v>16750670.560000001</v>
      </c>
      <c r="E9" s="7">
        <f t="shared" si="0"/>
        <v>167.5067056</v>
      </c>
    </row>
    <row r="10" spans="1:6">
      <c r="A10" s="3"/>
      <c r="B10" s="81">
        <f>+B9+1</f>
        <v>4</v>
      </c>
      <c r="C10" s="24" t="s">
        <v>24</v>
      </c>
      <c r="D10" s="84">
        <f>+'2020-21'!G39</f>
        <v>18726243</v>
      </c>
      <c r="E10" s="7">
        <f t="shared" si="0"/>
        <v>187.26242999999999</v>
      </c>
    </row>
    <row r="11" spans="1:6">
      <c r="A11" s="3"/>
      <c r="B11" s="81">
        <f>+B10+1</f>
        <v>5</v>
      </c>
      <c r="C11" s="24" t="s">
        <v>50</v>
      </c>
      <c r="D11" s="84">
        <f>+'2021-22'!G49</f>
        <v>23292715.739999998</v>
      </c>
      <c r="E11" s="7">
        <f t="shared" si="0"/>
        <v>232.92715739999997</v>
      </c>
    </row>
    <row r="12" spans="1:6">
      <c r="A12" s="3"/>
      <c r="B12" s="25"/>
      <c r="C12" s="26" t="s">
        <v>6</v>
      </c>
      <c r="D12" s="85">
        <f>+SUM(D7:D11)</f>
        <v>67274049.299999997</v>
      </c>
      <c r="E12" s="82">
        <f>+SUM(E7:E11)</f>
        <v>672.7404929999999</v>
      </c>
    </row>
    <row r="13" spans="1:6">
      <c r="A13" s="3"/>
      <c r="B13" s="28"/>
      <c r="C13" s="10"/>
      <c r="D13" s="27"/>
      <c r="F13" s="78"/>
    </row>
    <row r="14" spans="1:6">
      <c r="A14" s="3"/>
      <c r="B14" s="28"/>
      <c r="C14" s="10"/>
    </row>
    <row r="15" spans="1:6">
      <c r="A15" s="3"/>
      <c r="B15" s="28"/>
      <c r="C15" s="10"/>
    </row>
  </sheetData>
  <mergeCells count="1">
    <mergeCell ref="B4: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0"/>
  <sheetViews>
    <sheetView topLeftCell="A46" workbookViewId="0">
      <selection activeCell="D55" sqref="D55"/>
    </sheetView>
  </sheetViews>
  <sheetFormatPr defaultColWidth="22.5703125" defaultRowHeight="15"/>
  <cols>
    <col min="1" max="1" width="22.5703125" style="86"/>
    <col min="2" max="2" width="14.7109375" style="114" customWidth="1"/>
    <col min="3" max="3" width="25.5703125" style="115" customWidth="1"/>
    <col min="4" max="4" width="35.28515625" style="116" customWidth="1"/>
    <col min="5" max="5" width="23.85546875" style="86" customWidth="1"/>
    <col min="6" max="6" width="14.140625" style="86" customWidth="1"/>
    <col min="7" max="16384" width="22.5703125" style="86"/>
  </cols>
  <sheetData>
    <row r="1" spans="2:7">
      <c r="B1" s="87"/>
      <c r="C1" s="120" t="s">
        <v>18</v>
      </c>
      <c r="D1" s="120"/>
      <c r="E1" s="120"/>
      <c r="F1" s="120"/>
      <c r="G1" s="120"/>
    </row>
    <row r="2" spans="2:7">
      <c r="B2" s="87"/>
      <c r="C2" s="118" t="s">
        <v>19</v>
      </c>
      <c r="D2" s="118"/>
      <c r="E2" s="118"/>
      <c r="F2" s="118"/>
      <c r="G2" s="118"/>
    </row>
    <row r="3" spans="2:7" s="88" customFormat="1" ht="15.75">
      <c r="B3" s="89"/>
      <c r="C3" s="119"/>
      <c r="D3" s="119"/>
      <c r="E3" s="119"/>
      <c r="F3" s="119"/>
      <c r="G3" s="119"/>
    </row>
    <row r="4" spans="2:7" ht="47.25">
      <c r="B4" s="90" t="s">
        <v>8</v>
      </c>
      <c r="C4" s="91" t="s">
        <v>13</v>
      </c>
      <c r="D4" s="91" t="s">
        <v>14</v>
      </c>
      <c r="E4" s="92" t="s">
        <v>15</v>
      </c>
      <c r="F4" s="92" t="s">
        <v>16</v>
      </c>
      <c r="G4" s="92" t="s">
        <v>17</v>
      </c>
    </row>
    <row r="5" spans="2:7" ht="60">
      <c r="B5" s="93" t="s">
        <v>99</v>
      </c>
      <c r="C5" s="94" t="s">
        <v>63</v>
      </c>
      <c r="D5" s="94" t="s">
        <v>64</v>
      </c>
      <c r="E5" s="95" t="s">
        <v>65</v>
      </c>
      <c r="F5" s="96" t="s">
        <v>50</v>
      </c>
      <c r="G5" s="97">
        <v>162000</v>
      </c>
    </row>
    <row r="6" spans="2:7" ht="90">
      <c r="B6" s="93" t="s">
        <v>99</v>
      </c>
      <c r="C6" s="94" t="s">
        <v>66</v>
      </c>
      <c r="D6" s="94" t="s">
        <v>67</v>
      </c>
      <c r="E6" s="95" t="s">
        <v>68</v>
      </c>
      <c r="F6" s="96" t="s">
        <v>50</v>
      </c>
      <c r="G6" s="97">
        <v>100000</v>
      </c>
    </row>
    <row r="7" spans="2:7" ht="135">
      <c r="B7" s="93" t="s">
        <v>99</v>
      </c>
      <c r="C7" s="94" t="s">
        <v>69</v>
      </c>
      <c r="D7" s="94" t="s">
        <v>70</v>
      </c>
      <c r="E7" s="95" t="s">
        <v>71</v>
      </c>
      <c r="F7" s="96" t="s">
        <v>50</v>
      </c>
      <c r="G7" s="97">
        <v>842300</v>
      </c>
    </row>
    <row r="8" spans="2:7" ht="90">
      <c r="B8" s="93" t="s">
        <v>99</v>
      </c>
      <c r="C8" s="94" t="s">
        <v>72</v>
      </c>
      <c r="D8" s="94" t="s">
        <v>73</v>
      </c>
      <c r="E8" s="95" t="s">
        <v>74</v>
      </c>
      <c r="F8" s="96" t="s">
        <v>50</v>
      </c>
      <c r="G8" s="97">
        <v>396076</v>
      </c>
    </row>
    <row r="9" spans="2:7" ht="120">
      <c r="B9" s="93" t="s">
        <v>99</v>
      </c>
      <c r="C9" s="94" t="s">
        <v>75</v>
      </c>
      <c r="D9" s="94" t="s">
        <v>76</v>
      </c>
      <c r="E9" s="98" t="s">
        <v>75</v>
      </c>
      <c r="F9" s="96" t="s">
        <v>50</v>
      </c>
      <c r="G9" s="97">
        <v>520279</v>
      </c>
    </row>
    <row r="10" spans="2:7" ht="75">
      <c r="B10" s="93" t="s">
        <v>99</v>
      </c>
      <c r="C10" s="94" t="s">
        <v>77</v>
      </c>
      <c r="D10" s="94" t="s">
        <v>78</v>
      </c>
      <c r="E10" s="98" t="s">
        <v>79</v>
      </c>
      <c r="F10" s="96" t="s">
        <v>50</v>
      </c>
      <c r="G10" s="97">
        <v>133925</v>
      </c>
    </row>
    <row r="11" spans="2:7" ht="105">
      <c r="B11" s="93" t="s">
        <v>99</v>
      </c>
      <c r="C11" s="94" t="s">
        <v>80</v>
      </c>
      <c r="D11" s="94" t="s">
        <v>81</v>
      </c>
      <c r="E11" s="98" t="s">
        <v>82</v>
      </c>
      <c r="F11" s="96" t="s">
        <v>50</v>
      </c>
      <c r="G11" s="97">
        <v>230995</v>
      </c>
    </row>
    <row r="12" spans="2:7" ht="120">
      <c r="B12" s="93" t="s">
        <v>99</v>
      </c>
      <c r="C12" s="94" t="s">
        <v>2</v>
      </c>
      <c r="D12" s="94" t="s">
        <v>83</v>
      </c>
      <c r="E12" s="98" t="s">
        <v>84</v>
      </c>
      <c r="F12" s="96" t="s">
        <v>50</v>
      </c>
      <c r="G12" s="97">
        <v>1035998</v>
      </c>
    </row>
    <row r="13" spans="2:7" ht="210">
      <c r="B13" s="93" t="s">
        <v>99</v>
      </c>
      <c r="C13" s="94" t="s">
        <v>42</v>
      </c>
      <c r="D13" s="94" t="s">
        <v>85</v>
      </c>
      <c r="E13" s="98" t="s">
        <v>86</v>
      </c>
      <c r="F13" s="96" t="s">
        <v>50</v>
      </c>
      <c r="G13" s="97">
        <v>544124</v>
      </c>
    </row>
    <row r="14" spans="2:7" ht="75">
      <c r="B14" s="93" t="s">
        <v>99</v>
      </c>
      <c r="C14" s="94" t="s">
        <v>87</v>
      </c>
      <c r="D14" s="94" t="s">
        <v>88</v>
      </c>
      <c r="E14" s="98" t="s">
        <v>87</v>
      </c>
      <c r="F14" s="96" t="s">
        <v>50</v>
      </c>
      <c r="G14" s="97">
        <v>2250071</v>
      </c>
    </row>
    <row r="15" spans="2:7" ht="105">
      <c r="B15" s="93" t="s">
        <v>99</v>
      </c>
      <c r="C15" s="94" t="s">
        <v>89</v>
      </c>
      <c r="D15" s="94" t="s">
        <v>90</v>
      </c>
      <c r="E15" s="98" t="s">
        <v>91</v>
      </c>
      <c r="F15" s="96" t="s">
        <v>50</v>
      </c>
      <c r="G15" s="97">
        <v>743793</v>
      </c>
    </row>
    <row r="16" spans="2:7" ht="90">
      <c r="B16" s="93" t="s">
        <v>99</v>
      </c>
      <c r="C16" s="94" t="s">
        <v>92</v>
      </c>
      <c r="D16" s="94" t="s">
        <v>73</v>
      </c>
      <c r="E16" s="98" t="s">
        <v>93</v>
      </c>
      <c r="F16" s="96" t="s">
        <v>50</v>
      </c>
      <c r="G16" s="97">
        <v>50103</v>
      </c>
    </row>
    <row r="17" spans="2:7" ht="105">
      <c r="B17" s="93" t="s">
        <v>99</v>
      </c>
      <c r="C17" s="94" t="s">
        <v>94</v>
      </c>
      <c r="D17" s="94" t="s">
        <v>95</v>
      </c>
      <c r="E17" s="98" t="s">
        <v>94</v>
      </c>
      <c r="F17" s="96" t="s">
        <v>50</v>
      </c>
      <c r="G17" s="97">
        <v>314880</v>
      </c>
    </row>
    <row r="18" spans="2:7" ht="165">
      <c r="B18" s="93" t="s">
        <v>99</v>
      </c>
      <c r="C18" s="94" t="s">
        <v>96</v>
      </c>
      <c r="D18" s="94" t="s">
        <v>97</v>
      </c>
      <c r="E18" s="98" t="s">
        <v>98</v>
      </c>
      <c r="F18" s="96" t="s">
        <v>50</v>
      </c>
      <c r="G18" s="97">
        <v>305900</v>
      </c>
    </row>
    <row r="19" spans="2:7" ht="150">
      <c r="B19" s="93" t="s">
        <v>9</v>
      </c>
      <c r="C19" s="99" t="s">
        <v>10</v>
      </c>
      <c r="D19" s="99" t="s">
        <v>51</v>
      </c>
      <c r="E19" s="99" t="s">
        <v>10</v>
      </c>
      <c r="F19" s="96" t="s">
        <v>50</v>
      </c>
      <c r="G19" s="97">
        <v>14500</v>
      </c>
    </row>
    <row r="20" spans="2:7" ht="120">
      <c r="B20" s="93" t="s">
        <v>9</v>
      </c>
      <c r="C20" s="99" t="s">
        <v>10</v>
      </c>
      <c r="D20" s="99" t="s">
        <v>52</v>
      </c>
      <c r="E20" s="99" t="s">
        <v>10</v>
      </c>
      <c r="F20" s="96" t="s">
        <v>50</v>
      </c>
      <c r="G20" s="97">
        <v>400001</v>
      </c>
    </row>
    <row r="21" spans="2:7" ht="120">
      <c r="B21" s="93" t="s">
        <v>9</v>
      </c>
      <c r="C21" s="99" t="s">
        <v>11</v>
      </c>
      <c r="D21" s="99" t="s">
        <v>182</v>
      </c>
      <c r="E21" s="99" t="s">
        <v>11</v>
      </c>
      <c r="F21" s="96" t="s">
        <v>50</v>
      </c>
      <c r="G21" s="97">
        <v>65000</v>
      </c>
    </row>
    <row r="22" spans="2:7" ht="90">
      <c r="B22" s="93" t="s">
        <v>9</v>
      </c>
      <c r="C22" s="99" t="s">
        <v>11</v>
      </c>
      <c r="D22" s="99" t="s">
        <v>183</v>
      </c>
      <c r="E22" s="99" t="s">
        <v>11</v>
      </c>
      <c r="F22" s="96" t="s">
        <v>50</v>
      </c>
      <c r="G22" s="97">
        <v>65000</v>
      </c>
    </row>
    <row r="23" spans="2:7" ht="90">
      <c r="B23" s="93" t="s">
        <v>9</v>
      </c>
      <c r="C23" s="99" t="s">
        <v>11</v>
      </c>
      <c r="D23" s="99" t="s">
        <v>54</v>
      </c>
      <c r="E23" s="99" t="s">
        <v>11</v>
      </c>
      <c r="F23" s="96" t="s">
        <v>50</v>
      </c>
      <c r="G23" s="97">
        <v>280000</v>
      </c>
    </row>
    <row r="24" spans="2:7" ht="180">
      <c r="B24" s="93" t="s">
        <v>9</v>
      </c>
      <c r="C24" s="99" t="s">
        <v>10</v>
      </c>
      <c r="D24" s="99" t="s">
        <v>53</v>
      </c>
      <c r="E24" s="99" t="s">
        <v>10</v>
      </c>
      <c r="F24" s="96" t="s">
        <v>50</v>
      </c>
      <c r="G24" s="97">
        <v>75200</v>
      </c>
    </row>
    <row r="25" spans="2:7" ht="135">
      <c r="B25" s="93" t="s">
        <v>55</v>
      </c>
      <c r="C25" s="94" t="s">
        <v>60</v>
      </c>
      <c r="D25" s="100" t="s">
        <v>61</v>
      </c>
      <c r="E25" s="101" t="s">
        <v>12</v>
      </c>
      <c r="F25" s="102" t="s">
        <v>50</v>
      </c>
      <c r="G25" s="97">
        <v>1966697</v>
      </c>
    </row>
    <row r="26" spans="2:7" ht="120">
      <c r="B26" s="93" t="s">
        <v>55</v>
      </c>
      <c r="C26" s="94" t="s">
        <v>125</v>
      </c>
      <c r="D26" s="100" t="s">
        <v>124</v>
      </c>
      <c r="E26" s="98" t="s">
        <v>125</v>
      </c>
      <c r="F26" s="102" t="s">
        <v>50</v>
      </c>
      <c r="G26" s="97">
        <v>2141143.2000000002</v>
      </c>
    </row>
    <row r="27" spans="2:7" ht="120">
      <c r="B27" s="103" t="s">
        <v>55</v>
      </c>
      <c r="C27" s="104" t="s">
        <v>127</v>
      </c>
      <c r="D27" s="105" t="s">
        <v>126</v>
      </c>
      <c r="E27" s="106" t="s">
        <v>127</v>
      </c>
      <c r="F27" s="107" t="s">
        <v>50</v>
      </c>
      <c r="G27" s="108">
        <v>1568007</v>
      </c>
    </row>
    <row r="28" spans="2:7" ht="30">
      <c r="B28" s="103" t="s">
        <v>55</v>
      </c>
      <c r="C28" s="94" t="s">
        <v>184</v>
      </c>
      <c r="D28" s="109" t="s">
        <v>7</v>
      </c>
      <c r="E28" s="94" t="s">
        <v>184</v>
      </c>
      <c r="F28" s="102" t="s">
        <v>50</v>
      </c>
      <c r="G28" s="97">
        <v>7777</v>
      </c>
    </row>
    <row r="29" spans="2:7" ht="30">
      <c r="B29" s="103" t="s">
        <v>55</v>
      </c>
      <c r="C29" s="94" t="s">
        <v>168</v>
      </c>
      <c r="D29" s="109" t="s">
        <v>7</v>
      </c>
      <c r="E29" s="94" t="s">
        <v>168</v>
      </c>
      <c r="F29" s="102" t="s">
        <v>50</v>
      </c>
      <c r="G29" s="97">
        <v>151111</v>
      </c>
    </row>
    <row r="30" spans="2:7" ht="15.75">
      <c r="B30" s="103" t="s">
        <v>55</v>
      </c>
      <c r="C30" s="94" t="s">
        <v>185</v>
      </c>
      <c r="D30" s="109" t="s">
        <v>7</v>
      </c>
      <c r="E30" s="94" t="s">
        <v>185</v>
      </c>
      <c r="F30" s="102" t="s">
        <v>50</v>
      </c>
      <c r="G30" s="97">
        <v>70000</v>
      </c>
    </row>
    <row r="31" spans="2:7" ht="15.75">
      <c r="B31" s="103" t="s">
        <v>55</v>
      </c>
      <c r="C31" s="94" t="s">
        <v>171</v>
      </c>
      <c r="D31" s="109" t="s">
        <v>7</v>
      </c>
      <c r="E31" s="94" t="s">
        <v>171</v>
      </c>
      <c r="F31" s="102" t="s">
        <v>50</v>
      </c>
      <c r="G31" s="97">
        <v>211111</v>
      </c>
    </row>
    <row r="32" spans="2:7" ht="45">
      <c r="B32" s="103" t="s">
        <v>55</v>
      </c>
      <c r="C32" s="94" t="s">
        <v>186</v>
      </c>
      <c r="D32" s="109" t="s">
        <v>7</v>
      </c>
      <c r="E32" s="94" t="s">
        <v>186</v>
      </c>
      <c r="F32" s="102" t="s">
        <v>50</v>
      </c>
      <c r="G32" s="97">
        <v>70000</v>
      </c>
    </row>
    <row r="33" spans="2:7" ht="15.75">
      <c r="B33" s="103" t="s">
        <v>55</v>
      </c>
      <c r="C33" s="94" t="s">
        <v>173</v>
      </c>
      <c r="D33" s="109" t="s">
        <v>7</v>
      </c>
      <c r="E33" s="94" t="s">
        <v>173</v>
      </c>
      <c r="F33" s="102" t="s">
        <v>50</v>
      </c>
      <c r="G33" s="97">
        <v>77777</v>
      </c>
    </row>
    <row r="34" spans="2:7" ht="15.75">
      <c r="B34" s="103" t="s">
        <v>55</v>
      </c>
      <c r="C34" s="94" t="s">
        <v>156</v>
      </c>
      <c r="D34" s="109" t="s">
        <v>7</v>
      </c>
      <c r="E34" s="94" t="s">
        <v>156</v>
      </c>
      <c r="F34" s="102" t="s">
        <v>50</v>
      </c>
      <c r="G34" s="97">
        <v>22222</v>
      </c>
    </row>
    <row r="35" spans="2:7" ht="15.75">
      <c r="B35" s="103" t="s">
        <v>55</v>
      </c>
      <c r="C35" s="94" t="s">
        <v>187</v>
      </c>
      <c r="D35" s="109" t="s">
        <v>7</v>
      </c>
      <c r="E35" s="94" t="s">
        <v>187</v>
      </c>
      <c r="F35" s="102" t="s">
        <v>50</v>
      </c>
      <c r="G35" s="97">
        <v>42222</v>
      </c>
    </row>
    <row r="36" spans="2:7" ht="30">
      <c r="B36" s="103" t="s">
        <v>55</v>
      </c>
      <c r="C36" s="94" t="s">
        <v>188</v>
      </c>
      <c r="D36" s="109" t="s">
        <v>7</v>
      </c>
      <c r="E36" s="94" t="s">
        <v>188</v>
      </c>
      <c r="F36" s="102" t="s">
        <v>50</v>
      </c>
      <c r="G36" s="97">
        <v>20000</v>
      </c>
    </row>
    <row r="37" spans="2:7" ht="15.75">
      <c r="B37" s="103" t="s">
        <v>55</v>
      </c>
      <c r="C37" s="94" t="s">
        <v>189</v>
      </c>
      <c r="D37" s="109" t="s">
        <v>7</v>
      </c>
      <c r="E37" s="94" t="s">
        <v>189</v>
      </c>
      <c r="F37" s="102" t="s">
        <v>50</v>
      </c>
      <c r="G37" s="97">
        <v>77777.77</v>
      </c>
    </row>
    <row r="38" spans="2:7" ht="30">
      <c r="B38" s="103" t="s">
        <v>55</v>
      </c>
      <c r="C38" s="94" t="s">
        <v>148</v>
      </c>
      <c r="D38" s="109" t="s">
        <v>7</v>
      </c>
      <c r="E38" s="94" t="s">
        <v>148</v>
      </c>
      <c r="F38" s="102" t="s">
        <v>50</v>
      </c>
      <c r="G38" s="97">
        <v>20000</v>
      </c>
    </row>
    <row r="39" spans="2:7" ht="30">
      <c r="B39" s="103" t="s">
        <v>55</v>
      </c>
      <c r="C39" s="94" t="s">
        <v>177</v>
      </c>
      <c r="D39" s="109" t="s">
        <v>7</v>
      </c>
      <c r="E39" s="94" t="s">
        <v>177</v>
      </c>
      <c r="F39" s="102" t="s">
        <v>50</v>
      </c>
      <c r="G39" s="97">
        <v>20000</v>
      </c>
    </row>
    <row r="40" spans="2:7" ht="15.75">
      <c r="B40" s="103" t="s">
        <v>55</v>
      </c>
      <c r="C40" s="94" t="s">
        <v>190</v>
      </c>
      <c r="D40" s="109" t="s">
        <v>7</v>
      </c>
      <c r="E40" s="94" t="s">
        <v>190</v>
      </c>
      <c r="F40" s="102" t="s">
        <v>50</v>
      </c>
      <c r="G40" s="97">
        <v>7500</v>
      </c>
    </row>
    <row r="41" spans="2:7" ht="30">
      <c r="B41" s="103" t="s">
        <v>55</v>
      </c>
      <c r="C41" s="94" t="s">
        <v>178</v>
      </c>
      <c r="D41" s="109" t="s">
        <v>7</v>
      </c>
      <c r="E41" s="94" t="s">
        <v>178</v>
      </c>
      <c r="F41" s="102" t="s">
        <v>50</v>
      </c>
      <c r="G41" s="97">
        <v>44448</v>
      </c>
    </row>
    <row r="42" spans="2:7" ht="30">
      <c r="B42" s="103" t="s">
        <v>55</v>
      </c>
      <c r="C42" s="94" t="s">
        <v>191</v>
      </c>
      <c r="D42" s="109" t="s">
        <v>7</v>
      </c>
      <c r="E42" s="94" t="s">
        <v>191</v>
      </c>
      <c r="F42" s="102" t="s">
        <v>50</v>
      </c>
      <c r="G42" s="97">
        <v>70000</v>
      </c>
    </row>
    <row r="43" spans="2:7" ht="30">
      <c r="B43" s="103" t="s">
        <v>55</v>
      </c>
      <c r="C43" s="94" t="s">
        <v>192</v>
      </c>
      <c r="D43" s="109" t="s">
        <v>7</v>
      </c>
      <c r="E43" s="94" t="s">
        <v>192</v>
      </c>
      <c r="F43" s="102" t="s">
        <v>50</v>
      </c>
      <c r="G43" s="97">
        <v>20000</v>
      </c>
    </row>
    <row r="44" spans="2:7" ht="30">
      <c r="B44" s="103" t="s">
        <v>55</v>
      </c>
      <c r="C44" s="94" t="s">
        <v>180</v>
      </c>
      <c r="D44" s="109" t="s">
        <v>7</v>
      </c>
      <c r="E44" s="94" t="s">
        <v>180</v>
      </c>
      <c r="F44" s="102" t="s">
        <v>50</v>
      </c>
      <c r="G44" s="97">
        <v>77000</v>
      </c>
    </row>
    <row r="45" spans="2:7" ht="30">
      <c r="B45" s="93" t="s">
        <v>55</v>
      </c>
      <c r="C45" s="94" t="s">
        <v>193</v>
      </c>
      <c r="D45" s="109" t="s">
        <v>7</v>
      </c>
      <c r="E45" s="94" t="s">
        <v>193</v>
      </c>
      <c r="F45" s="102" t="s">
        <v>50</v>
      </c>
      <c r="G45" s="97">
        <v>77777.77</v>
      </c>
    </row>
    <row r="46" spans="2:7" ht="135">
      <c r="B46" s="93" t="s">
        <v>55</v>
      </c>
      <c r="C46" s="94" t="s">
        <v>59</v>
      </c>
      <c r="D46" s="100" t="s">
        <v>56</v>
      </c>
      <c r="E46" s="101" t="s">
        <v>1</v>
      </c>
      <c r="F46" s="102" t="s">
        <v>50</v>
      </c>
      <c r="G46" s="97">
        <v>3000000</v>
      </c>
    </row>
    <row r="47" spans="2:7" ht="45">
      <c r="B47" s="93" t="s">
        <v>55</v>
      </c>
      <c r="C47" s="94" t="s">
        <v>59</v>
      </c>
      <c r="D47" s="100" t="s">
        <v>57</v>
      </c>
      <c r="E47" s="101" t="s">
        <v>1</v>
      </c>
      <c r="F47" s="102" t="s">
        <v>50</v>
      </c>
      <c r="G47" s="97">
        <v>3500000</v>
      </c>
    </row>
    <row r="48" spans="2:7" ht="60">
      <c r="B48" s="93" t="s">
        <v>55</v>
      </c>
      <c r="C48" s="94" t="s">
        <v>59</v>
      </c>
      <c r="D48" s="100" t="s">
        <v>58</v>
      </c>
      <c r="E48" s="101" t="s">
        <v>1</v>
      </c>
      <c r="F48" s="102" t="s">
        <v>50</v>
      </c>
      <c r="G48" s="97">
        <v>1500000</v>
      </c>
    </row>
    <row r="49" spans="2:7">
      <c r="B49" s="93"/>
      <c r="C49" s="110"/>
      <c r="D49" s="111"/>
      <c r="E49" s="19" t="s">
        <v>140</v>
      </c>
      <c r="F49" s="112"/>
      <c r="G49" s="113">
        <f>SUM(G5:G48)</f>
        <v>23292715.739999998</v>
      </c>
    </row>
    <row r="50" spans="2:7">
      <c r="B50" s="93"/>
      <c r="C50" s="110"/>
      <c r="D50" s="110"/>
      <c r="E50" s="19"/>
      <c r="F50" s="112"/>
      <c r="G50" s="113"/>
    </row>
  </sheetData>
  <mergeCells count="3">
    <mergeCell ref="C2:G2"/>
    <mergeCell ref="C3:G3"/>
    <mergeCell ref="C1:G1"/>
  </mergeCells>
  <pageMargins left="0.47244094488188981" right="0.15748031496062992" top="0.23622047244094491" bottom="0.15748031496062992" header="0.31496062992125984" footer="0.15748031496062992"/>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1"/>
  <sheetViews>
    <sheetView topLeftCell="A25" workbookViewId="0">
      <selection activeCell="D30" sqref="D30"/>
    </sheetView>
  </sheetViews>
  <sheetFormatPr defaultRowHeight="15"/>
  <cols>
    <col min="1" max="1" width="9.140625" style="46"/>
    <col min="2" max="2" width="13" style="75" customWidth="1"/>
    <col min="3" max="3" width="29" style="60" customWidth="1"/>
    <col min="4" max="4" width="58.28515625" style="58" customWidth="1"/>
    <col min="5" max="5" width="31.5703125" style="64" customWidth="1"/>
    <col min="6" max="6" width="11.85546875" style="58" customWidth="1"/>
    <col min="7" max="7" width="11.7109375" style="72" customWidth="1"/>
    <col min="8" max="8" width="13" style="46" customWidth="1"/>
    <col min="9" max="16384" width="9.140625" style="46"/>
  </cols>
  <sheetData>
    <row r="1" spans="2:8">
      <c r="C1" s="121" t="s">
        <v>18</v>
      </c>
      <c r="D1" s="121"/>
      <c r="E1" s="121"/>
      <c r="F1" s="121"/>
      <c r="G1" s="121"/>
    </row>
    <row r="2" spans="2:8">
      <c r="C2" s="122" t="s">
        <v>19</v>
      </c>
      <c r="D2" s="122"/>
      <c r="E2" s="122"/>
      <c r="F2" s="122"/>
      <c r="G2" s="122"/>
    </row>
    <row r="3" spans="2:8" s="34" customFormat="1" ht="63">
      <c r="B3" s="61" t="s">
        <v>8</v>
      </c>
      <c r="C3" s="32" t="s">
        <v>20</v>
      </c>
      <c r="D3" s="63" t="s">
        <v>21</v>
      </c>
      <c r="E3" s="33" t="s">
        <v>15</v>
      </c>
      <c r="F3" s="32" t="s">
        <v>16</v>
      </c>
      <c r="G3" s="66" t="s">
        <v>17</v>
      </c>
      <c r="H3" s="32" t="s">
        <v>22</v>
      </c>
    </row>
    <row r="4" spans="2:8" s="34" customFormat="1" ht="60">
      <c r="B4" s="62" t="s">
        <v>99</v>
      </c>
      <c r="C4" s="15" t="s">
        <v>92</v>
      </c>
      <c r="D4" s="59" t="s">
        <v>131</v>
      </c>
      <c r="E4" s="15" t="s">
        <v>134</v>
      </c>
      <c r="F4" s="47" t="s">
        <v>24</v>
      </c>
      <c r="G4" s="67">
        <v>430673</v>
      </c>
      <c r="H4" s="48">
        <f t="shared" ref="H4:H7" si="0">+G4/100000</f>
        <v>4.3067299999999999</v>
      </c>
    </row>
    <row r="5" spans="2:8" s="34" customFormat="1" ht="45">
      <c r="B5" s="62" t="s">
        <v>99</v>
      </c>
      <c r="C5" s="15" t="s">
        <v>72</v>
      </c>
      <c r="D5" s="59" t="s">
        <v>132</v>
      </c>
      <c r="E5" s="15" t="s">
        <v>135</v>
      </c>
      <c r="F5" s="47" t="s">
        <v>24</v>
      </c>
      <c r="G5" s="67">
        <v>379141</v>
      </c>
      <c r="H5" s="48">
        <f t="shared" si="0"/>
        <v>3.7914099999999999</v>
      </c>
    </row>
    <row r="6" spans="2:8" s="34" customFormat="1" ht="60">
      <c r="B6" s="62" t="s">
        <v>99</v>
      </c>
      <c r="C6" s="15" t="s">
        <v>2</v>
      </c>
      <c r="D6" s="59" t="s">
        <v>133</v>
      </c>
      <c r="E6" s="15" t="s">
        <v>115</v>
      </c>
      <c r="F6" s="47" t="s">
        <v>24</v>
      </c>
      <c r="G6" s="67">
        <v>310409</v>
      </c>
      <c r="H6" s="48">
        <f t="shared" si="0"/>
        <v>3.1040899999999998</v>
      </c>
    </row>
    <row r="7" spans="2:8" s="34" customFormat="1" ht="90">
      <c r="B7" s="62" t="s">
        <v>99</v>
      </c>
      <c r="C7" s="15" t="s">
        <v>2</v>
      </c>
      <c r="D7" s="59" t="s">
        <v>116</v>
      </c>
      <c r="E7" s="15" t="s">
        <v>117</v>
      </c>
      <c r="F7" s="47" t="s">
        <v>24</v>
      </c>
      <c r="G7" s="67">
        <v>22960</v>
      </c>
      <c r="H7" s="48">
        <f t="shared" si="0"/>
        <v>0.2296</v>
      </c>
    </row>
    <row r="8" spans="2:8" ht="51">
      <c r="B8" s="76" t="s">
        <v>99</v>
      </c>
      <c r="C8" s="49" t="s">
        <v>25</v>
      </c>
      <c r="D8" s="50" t="s">
        <v>26</v>
      </c>
      <c r="E8" s="51" t="s">
        <v>3</v>
      </c>
      <c r="F8" s="35" t="s">
        <v>24</v>
      </c>
      <c r="G8" s="67">
        <v>2007</v>
      </c>
      <c r="H8" s="48">
        <f t="shared" ref="H8:H38" si="1">+G8/100000</f>
        <v>2.0070000000000001E-2</v>
      </c>
    </row>
    <row r="9" spans="2:8" ht="38.25">
      <c r="B9" s="76" t="s">
        <v>99</v>
      </c>
      <c r="C9" s="49" t="s">
        <v>27</v>
      </c>
      <c r="D9" s="50" t="s">
        <v>28</v>
      </c>
      <c r="E9" s="51" t="s">
        <v>5</v>
      </c>
      <c r="F9" s="35" t="s">
        <v>24</v>
      </c>
      <c r="G9" s="67">
        <f>44280</f>
        <v>44280</v>
      </c>
      <c r="H9" s="48">
        <f t="shared" si="1"/>
        <v>0.44280000000000003</v>
      </c>
    </row>
    <row r="10" spans="2:8" ht="63.75">
      <c r="B10" s="76" t="s">
        <v>99</v>
      </c>
      <c r="C10" s="49" t="s">
        <v>29</v>
      </c>
      <c r="D10" s="50" t="s">
        <v>30</v>
      </c>
      <c r="E10" s="51" t="s">
        <v>31</v>
      </c>
      <c r="F10" s="35" t="s">
        <v>24</v>
      </c>
      <c r="G10" s="67">
        <f>(3003465+500000)</f>
        <v>3503465</v>
      </c>
      <c r="H10" s="48">
        <f t="shared" si="1"/>
        <v>35.034649999999999</v>
      </c>
    </row>
    <row r="11" spans="2:8" ht="38.25">
      <c r="B11" s="76" t="s">
        <v>99</v>
      </c>
      <c r="C11" s="51" t="s">
        <v>32</v>
      </c>
      <c r="D11" s="50" t="s">
        <v>33</v>
      </c>
      <c r="E11" s="51" t="s">
        <v>34</v>
      </c>
      <c r="F11" s="35" t="s">
        <v>24</v>
      </c>
      <c r="G11" s="67">
        <f>176400</f>
        <v>176400</v>
      </c>
      <c r="H11" s="48">
        <f t="shared" si="1"/>
        <v>1.764</v>
      </c>
    </row>
    <row r="12" spans="2:8" ht="51">
      <c r="B12" s="76" t="s">
        <v>99</v>
      </c>
      <c r="C12" s="49" t="s">
        <v>35</v>
      </c>
      <c r="D12" s="50" t="s">
        <v>36</v>
      </c>
      <c r="E12" s="49" t="s">
        <v>31</v>
      </c>
      <c r="F12" s="35" t="s">
        <v>24</v>
      </c>
      <c r="G12" s="68">
        <f>(2654624+884873)</f>
        <v>3539497</v>
      </c>
      <c r="H12" s="48">
        <f t="shared" si="1"/>
        <v>35.394970000000001</v>
      </c>
    </row>
    <row r="13" spans="2:8" ht="76.5">
      <c r="B13" s="76" t="s">
        <v>99</v>
      </c>
      <c r="C13" s="51" t="s">
        <v>37</v>
      </c>
      <c r="D13" s="50" t="s">
        <v>38</v>
      </c>
      <c r="E13" s="51" t="s">
        <v>37</v>
      </c>
      <c r="F13" s="35" t="s">
        <v>24</v>
      </c>
      <c r="G13" s="67">
        <f>211138</f>
        <v>211138</v>
      </c>
      <c r="H13" s="48">
        <f t="shared" si="1"/>
        <v>2.11138</v>
      </c>
    </row>
    <row r="14" spans="2:8" ht="63.75">
      <c r="B14" s="76" t="s">
        <v>99</v>
      </c>
      <c r="C14" s="51" t="s">
        <v>39</v>
      </c>
      <c r="D14" s="50" t="s">
        <v>23</v>
      </c>
      <c r="E14" s="51" t="s">
        <v>39</v>
      </c>
      <c r="F14" s="35" t="s">
        <v>24</v>
      </c>
      <c r="G14" s="67">
        <f>50000</f>
        <v>50000</v>
      </c>
      <c r="H14" s="48">
        <f t="shared" si="1"/>
        <v>0.5</v>
      </c>
    </row>
    <row r="15" spans="2:8" ht="51">
      <c r="B15" s="76" t="s">
        <v>99</v>
      </c>
      <c r="C15" s="49" t="s">
        <v>40</v>
      </c>
      <c r="D15" s="50" t="s">
        <v>40</v>
      </c>
      <c r="E15" s="51" t="s">
        <v>41</v>
      </c>
      <c r="F15" s="35" t="s">
        <v>24</v>
      </c>
      <c r="G15" s="67">
        <f>259000</f>
        <v>259000</v>
      </c>
      <c r="H15" s="48">
        <f t="shared" si="1"/>
        <v>2.59</v>
      </c>
    </row>
    <row r="16" spans="2:8" ht="51">
      <c r="B16" s="76" t="s">
        <v>99</v>
      </c>
      <c r="C16" s="51" t="s">
        <v>42</v>
      </c>
      <c r="D16" s="52" t="s">
        <v>43</v>
      </c>
      <c r="E16" s="51" t="s">
        <v>44</v>
      </c>
      <c r="F16" s="35" t="s">
        <v>24</v>
      </c>
      <c r="G16" s="67">
        <f>300000</f>
        <v>300000</v>
      </c>
      <c r="H16" s="48">
        <f t="shared" si="1"/>
        <v>3</v>
      </c>
    </row>
    <row r="17" spans="2:8">
      <c r="B17" s="76" t="s">
        <v>55</v>
      </c>
      <c r="C17" s="73" t="s">
        <v>168</v>
      </c>
      <c r="D17" s="65" t="s">
        <v>7</v>
      </c>
      <c r="E17" s="73" t="s">
        <v>168</v>
      </c>
      <c r="F17" s="35" t="s">
        <v>24</v>
      </c>
      <c r="G17" s="67">
        <v>140000</v>
      </c>
      <c r="H17" s="48"/>
    </row>
    <row r="18" spans="2:8">
      <c r="B18" s="76" t="s">
        <v>55</v>
      </c>
      <c r="C18" s="73" t="s">
        <v>169</v>
      </c>
      <c r="D18" s="65" t="s">
        <v>7</v>
      </c>
      <c r="E18" s="73" t="s">
        <v>169</v>
      </c>
      <c r="F18" s="35" t="s">
        <v>24</v>
      </c>
      <c r="G18" s="67">
        <v>75676</v>
      </c>
      <c r="H18" s="48"/>
    </row>
    <row r="19" spans="2:8">
      <c r="B19" s="76" t="s">
        <v>55</v>
      </c>
      <c r="C19" s="73" t="s">
        <v>170</v>
      </c>
      <c r="D19" s="65" t="s">
        <v>7</v>
      </c>
      <c r="E19" s="73" t="s">
        <v>170</v>
      </c>
      <c r="F19" s="35" t="s">
        <v>24</v>
      </c>
      <c r="G19" s="67">
        <v>54054</v>
      </c>
      <c r="H19" s="48"/>
    </row>
    <row r="20" spans="2:8">
      <c r="B20" s="76" t="s">
        <v>55</v>
      </c>
      <c r="C20" s="73" t="s">
        <v>171</v>
      </c>
      <c r="D20" s="65" t="s">
        <v>7</v>
      </c>
      <c r="E20" s="73" t="s">
        <v>171</v>
      </c>
      <c r="F20" s="35" t="s">
        <v>24</v>
      </c>
      <c r="G20" s="67">
        <v>54054</v>
      </c>
      <c r="H20" s="48"/>
    </row>
    <row r="21" spans="2:8" ht="24">
      <c r="B21" s="76" t="s">
        <v>55</v>
      </c>
      <c r="C21" s="73" t="s">
        <v>172</v>
      </c>
      <c r="D21" s="65" t="s">
        <v>7</v>
      </c>
      <c r="E21" s="73" t="s">
        <v>172</v>
      </c>
      <c r="F21" s="35" t="s">
        <v>24</v>
      </c>
      <c r="G21" s="67">
        <v>140000</v>
      </c>
      <c r="H21" s="48"/>
    </row>
    <row r="22" spans="2:8">
      <c r="B22" s="76" t="s">
        <v>55</v>
      </c>
      <c r="C22" s="73" t="s">
        <v>155</v>
      </c>
      <c r="D22" s="65" t="s">
        <v>7</v>
      </c>
      <c r="E22" s="73" t="s">
        <v>155</v>
      </c>
      <c r="F22" s="35" t="s">
        <v>24</v>
      </c>
      <c r="G22" s="67">
        <v>54054</v>
      </c>
      <c r="H22" s="48"/>
    </row>
    <row r="23" spans="2:8">
      <c r="B23" s="76" t="s">
        <v>55</v>
      </c>
      <c r="C23" s="73" t="s">
        <v>173</v>
      </c>
      <c r="D23" s="65" t="s">
        <v>7</v>
      </c>
      <c r="E23" s="73" t="s">
        <v>173</v>
      </c>
      <c r="F23" s="35" t="s">
        <v>24</v>
      </c>
      <c r="G23" s="67">
        <v>75002</v>
      </c>
      <c r="H23" s="48"/>
    </row>
    <row r="24" spans="2:8">
      <c r="B24" s="76" t="s">
        <v>55</v>
      </c>
      <c r="C24" s="73" t="s">
        <v>156</v>
      </c>
      <c r="D24" s="65" t="s">
        <v>7</v>
      </c>
      <c r="E24" s="73" t="s">
        <v>156</v>
      </c>
      <c r="F24" s="35" t="s">
        <v>24</v>
      </c>
      <c r="G24" s="67">
        <v>75677</v>
      </c>
      <c r="H24" s="48"/>
    </row>
    <row r="25" spans="2:8" ht="24">
      <c r="B25" s="76" t="s">
        <v>55</v>
      </c>
      <c r="C25" s="73" t="s">
        <v>174</v>
      </c>
      <c r="D25" s="65" t="s">
        <v>7</v>
      </c>
      <c r="E25" s="73" t="s">
        <v>174</v>
      </c>
      <c r="F25" s="35" t="s">
        <v>24</v>
      </c>
      <c r="G25" s="67">
        <v>80000</v>
      </c>
      <c r="H25" s="48"/>
    </row>
    <row r="26" spans="2:8">
      <c r="B26" s="76" t="s">
        <v>55</v>
      </c>
      <c r="C26" s="73" t="s">
        <v>159</v>
      </c>
      <c r="D26" s="65" t="s">
        <v>7</v>
      </c>
      <c r="E26" s="73" t="s">
        <v>159</v>
      </c>
      <c r="F26" s="35" t="s">
        <v>24</v>
      </c>
      <c r="G26" s="67">
        <v>108110</v>
      </c>
      <c r="H26" s="48"/>
    </row>
    <row r="27" spans="2:8">
      <c r="B27" s="76" t="s">
        <v>55</v>
      </c>
      <c r="C27" s="73" t="s">
        <v>175</v>
      </c>
      <c r="D27" s="65" t="s">
        <v>7</v>
      </c>
      <c r="E27" s="73" t="s">
        <v>175</v>
      </c>
      <c r="F27" s="35" t="s">
        <v>24</v>
      </c>
      <c r="G27" s="67">
        <v>70000</v>
      </c>
      <c r="H27" s="48"/>
    </row>
    <row r="28" spans="2:8">
      <c r="B28" s="76" t="s">
        <v>55</v>
      </c>
      <c r="C28" s="73" t="s">
        <v>176</v>
      </c>
      <c r="D28" s="65" t="s">
        <v>7</v>
      </c>
      <c r="E28" s="73" t="s">
        <v>176</v>
      </c>
      <c r="F28" s="35" t="s">
        <v>24</v>
      </c>
      <c r="G28" s="67">
        <v>162167</v>
      </c>
      <c r="H28" s="48"/>
    </row>
    <row r="29" spans="2:8" ht="24">
      <c r="B29" s="76" t="s">
        <v>55</v>
      </c>
      <c r="C29" s="73" t="s">
        <v>177</v>
      </c>
      <c r="D29" s="65" t="s">
        <v>7</v>
      </c>
      <c r="E29" s="73" t="s">
        <v>177</v>
      </c>
      <c r="F29" s="35" t="s">
        <v>24</v>
      </c>
      <c r="G29" s="67">
        <v>54054</v>
      </c>
      <c r="H29" s="48"/>
    </row>
    <row r="30" spans="2:8" ht="24">
      <c r="B30" s="76" t="s">
        <v>55</v>
      </c>
      <c r="C30" s="73" t="s">
        <v>178</v>
      </c>
      <c r="D30" s="65" t="s">
        <v>7</v>
      </c>
      <c r="E30" s="73" t="s">
        <v>178</v>
      </c>
      <c r="F30" s="35" t="s">
        <v>24</v>
      </c>
      <c r="G30" s="67">
        <v>133000</v>
      </c>
      <c r="H30" s="48"/>
    </row>
    <row r="31" spans="2:8" ht="24">
      <c r="B31" s="76" t="s">
        <v>55</v>
      </c>
      <c r="C31" s="73" t="s">
        <v>179</v>
      </c>
      <c r="D31" s="65" t="s">
        <v>7</v>
      </c>
      <c r="E31" s="73" t="s">
        <v>179</v>
      </c>
      <c r="F31" s="35" t="s">
        <v>24</v>
      </c>
      <c r="G31" s="67">
        <v>124054</v>
      </c>
      <c r="H31" s="48"/>
    </row>
    <row r="32" spans="2:8" ht="24">
      <c r="B32" s="76" t="s">
        <v>55</v>
      </c>
      <c r="C32" s="73" t="s">
        <v>180</v>
      </c>
      <c r="D32" s="65" t="s">
        <v>7</v>
      </c>
      <c r="E32" s="73" t="s">
        <v>180</v>
      </c>
      <c r="F32" s="35" t="s">
        <v>24</v>
      </c>
      <c r="G32" s="67">
        <v>53750</v>
      </c>
      <c r="H32" s="48"/>
    </row>
    <row r="33" spans="2:8">
      <c r="B33" s="76" t="s">
        <v>55</v>
      </c>
      <c r="C33" s="73" t="s">
        <v>181</v>
      </c>
      <c r="D33" s="65" t="s">
        <v>7</v>
      </c>
      <c r="E33" s="73" t="s">
        <v>181</v>
      </c>
      <c r="F33" s="35" t="s">
        <v>24</v>
      </c>
      <c r="G33" s="67">
        <v>21621</v>
      </c>
      <c r="H33" s="48"/>
    </row>
    <row r="34" spans="2:8">
      <c r="B34" s="76" t="s">
        <v>55</v>
      </c>
      <c r="C34" s="79" t="s">
        <v>0</v>
      </c>
      <c r="D34" s="65" t="s">
        <v>7</v>
      </c>
      <c r="E34" s="65" t="s">
        <v>0</v>
      </c>
      <c r="F34" s="35" t="s">
        <v>24</v>
      </c>
      <c r="G34" s="67">
        <v>22000</v>
      </c>
      <c r="H34" s="48"/>
    </row>
    <row r="35" spans="2:8" ht="38.25">
      <c r="B35" s="76" t="s">
        <v>55</v>
      </c>
      <c r="C35" s="49" t="s">
        <v>167</v>
      </c>
      <c r="D35" s="50" t="s">
        <v>45</v>
      </c>
      <c r="E35" s="51" t="s">
        <v>1</v>
      </c>
      <c r="F35" s="35" t="s">
        <v>24</v>
      </c>
      <c r="G35" s="67">
        <v>2800000</v>
      </c>
      <c r="H35" s="48">
        <f t="shared" si="1"/>
        <v>28</v>
      </c>
    </row>
    <row r="36" spans="2:8" ht="25.5">
      <c r="B36" s="76" t="s">
        <v>55</v>
      </c>
      <c r="C36" s="49" t="s">
        <v>167</v>
      </c>
      <c r="D36" s="50" t="s">
        <v>46</v>
      </c>
      <c r="E36" s="51" t="s">
        <v>1</v>
      </c>
      <c r="F36" s="35" t="s">
        <v>24</v>
      </c>
      <c r="G36" s="69">
        <v>2500000</v>
      </c>
      <c r="H36" s="48">
        <f t="shared" si="1"/>
        <v>25</v>
      </c>
    </row>
    <row r="37" spans="2:8" ht="25.5">
      <c r="B37" s="76" t="s">
        <v>55</v>
      </c>
      <c r="C37" s="49" t="s">
        <v>167</v>
      </c>
      <c r="D37" s="50" t="s">
        <v>47</v>
      </c>
      <c r="E37" s="51" t="s">
        <v>1</v>
      </c>
      <c r="F37" s="35" t="s">
        <v>24</v>
      </c>
      <c r="G37" s="69">
        <v>1200000</v>
      </c>
      <c r="H37" s="48">
        <f t="shared" si="1"/>
        <v>12</v>
      </c>
    </row>
    <row r="38" spans="2:8" ht="25.5">
      <c r="B38" s="76" t="s">
        <v>55</v>
      </c>
      <c r="C38" s="49" t="s">
        <v>167</v>
      </c>
      <c r="D38" s="50" t="s">
        <v>48</v>
      </c>
      <c r="E38" s="51" t="s">
        <v>1</v>
      </c>
      <c r="F38" s="35" t="s">
        <v>24</v>
      </c>
      <c r="G38" s="69">
        <v>1500000</v>
      </c>
      <c r="H38" s="48">
        <f t="shared" si="1"/>
        <v>15</v>
      </c>
    </row>
    <row r="39" spans="2:8">
      <c r="B39" s="76"/>
      <c r="C39" s="80"/>
      <c r="D39" s="123" t="s">
        <v>49</v>
      </c>
      <c r="E39" s="124"/>
      <c r="F39" s="125"/>
      <c r="G39" s="70">
        <f>SUM(G4:G38)</f>
        <v>18726243</v>
      </c>
      <c r="H39" s="53">
        <f>SUM(H8:H38)</f>
        <v>160.85786999999999</v>
      </c>
    </row>
    <row r="40" spans="2:8">
      <c r="C40" s="57"/>
      <c r="D40" s="56"/>
      <c r="E40" s="74"/>
      <c r="F40" s="54"/>
      <c r="G40" s="71"/>
      <c r="H40" s="55"/>
    </row>
    <row r="41" spans="2:8">
      <c r="C41" s="57"/>
      <c r="D41" s="56"/>
      <c r="E41" s="74"/>
      <c r="F41" s="77">
        <v>1497273</v>
      </c>
      <c r="G41" s="71">
        <v>1509874</v>
      </c>
      <c r="H41" s="55">
        <f>+F41-G41</f>
        <v>-12601</v>
      </c>
    </row>
  </sheetData>
  <mergeCells count="3">
    <mergeCell ref="C1:G1"/>
    <mergeCell ref="C2:G2"/>
    <mergeCell ref="D39:F39"/>
  </mergeCells>
  <pageMargins left="0.47244094488188981" right="0.23622047244094491" top="0.23622047244094491" bottom="0.15748031496062992" header="0.23622047244094491" footer="0.15748031496062992"/>
  <pageSetup paperSize="9" scale="8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5"/>
  <sheetViews>
    <sheetView topLeftCell="A26" workbookViewId="0">
      <selection activeCell="G35" sqref="G35"/>
    </sheetView>
  </sheetViews>
  <sheetFormatPr defaultRowHeight="15"/>
  <cols>
    <col min="2" max="2" width="11.85546875" style="11" customWidth="1"/>
    <col min="3" max="3" width="25.5703125" style="10" customWidth="1"/>
    <col min="4" max="4" width="45.140625" customWidth="1"/>
    <col min="5" max="5" width="25.42578125" customWidth="1"/>
    <col min="6" max="6" width="12.85546875" customWidth="1"/>
    <col min="7" max="7" width="20.28515625" style="38" customWidth="1"/>
    <col min="8" max="8" width="9.5703125" bestFit="1" customWidth="1"/>
    <col min="10" max="10" width="9.140625" customWidth="1"/>
  </cols>
  <sheetData>
    <row r="1" spans="2:7">
      <c r="C1" s="126" t="s">
        <v>18</v>
      </c>
      <c r="D1" s="126"/>
      <c r="E1" s="126"/>
      <c r="F1" s="126"/>
      <c r="G1" s="126"/>
    </row>
    <row r="2" spans="2:7">
      <c r="C2" s="127" t="s">
        <v>19</v>
      </c>
      <c r="D2" s="127"/>
      <c r="E2" s="127"/>
      <c r="F2" s="127"/>
      <c r="G2" s="127"/>
    </row>
    <row r="4" spans="2:7">
      <c r="C4" s="44"/>
    </row>
    <row r="5" spans="2:7" ht="47.25">
      <c r="B5" s="37" t="s">
        <v>8</v>
      </c>
      <c r="C5" s="14" t="s">
        <v>13</v>
      </c>
      <c r="D5" s="14" t="s">
        <v>14</v>
      </c>
      <c r="E5" s="14" t="s">
        <v>15</v>
      </c>
      <c r="F5" s="6" t="s">
        <v>16</v>
      </c>
      <c r="G5" s="39" t="s">
        <v>17</v>
      </c>
    </row>
    <row r="6" spans="2:7" ht="45">
      <c r="B6" s="17" t="s">
        <v>99</v>
      </c>
      <c r="C6" s="8" t="s">
        <v>63</v>
      </c>
      <c r="D6" s="8" t="s">
        <v>64</v>
      </c>
      <c r="E6" s="13" t="s">
        <v>65</v>
      </c>
      <c r="F6" s="18" t="s">
        <v>104</v>
      </c>
      <c r="G6" s="40">
        <v>195002</v>
      </c>
    </row>
    <row r="7" spans="2:7" ht="60">
      <c r="B7" s="17" t="s">
        <v>99</v>
      </c>
      <c r="C7" s="8" t="s">
        <v>105</v>
      </c>
      <c r="D7" s="8" t="s">
        <v>106</v>
      </c>
      <c r="E7" s="13" t="s">
        <v>105</v>
      </c>
      <c r="F7" s="18" t="s">
        <v>104</v>
      </c>
      <c r="G7" s="40">
        <v>50000</v>
      </c>
    </row>
    <row r="8" spans="2:7" ht="75">
      <c r="B8" s="17" t="s">
        <v>99</v>
      </c>
      <c r="C8" s="8" t="s">
        <v>107</v>
      </c>
      <c r="D8" s="8" t="s">
        <v>108</v>
      </c>
      <c r="E8" s="8" t="s">
        <v>107</v>
      </c>
      <c r="F8" s="18" t="s">
        <v>104</v>
      </c>
      <c r="G8" s="40">
        <v>190727</v>
      </c>
    </row>
    <row r="9" spans="2:7" ht="75">
      <c r="B9" s="17" t="s">
        <v>99</v>
      </c>
      <c r="C9" s="8" t="s">
        <v>109</v>
      </c>
      <c r="D9" s="8" t="s">
        <v>110</v>
      </c>
      <c r="E9" s="13" t="s">
        <v>111</v>
      </c>
      <c r="F9" s="18" t="s">
        <v>104</v>
      </c>
      <c r="G9" s="40">
        <v>755294</v>
      </c>
    </row>
    <row r="10" spans="2:7" ht="90">
      <c r="B10" s="17" t="s">
        <v>99</v>
      </c>
      <c r="C10" s="8" t="s">
        <v>2</v>
      </c>
      <c r="D10" s="8" t="s">
        <v>112</v>
      </c>
      <c r="E10" s="8" t="s">
        <v>65</v>
      </c>
      <c r="F10" s="18" t="s">
        <v>104</v>
      </c>
      <c r="G10" s="40">
        <v>40382</v>
      </c>
    </row>
    <row r="11" spans="2:7" ht="75">
      <c r="B11" s="17" t="s">
        <v>99</v>
      </c>
      <c r="C11" s="8" t="s">
        <v>92</v>
      </c>
      <c r="D11" s="8" t="s">
        <v>113</v>
      </c>
      <c r="E11" s="8" t="s">
        <v>93</v>
      </c>
      <c r="F11" s="18" t="s">
        <v>104</v>
      </c>
      <c r="G11" s="40">
        <v>518354</v>
      </c>
    </row>
    <row r="12" spans="2:7" ht="75">
      <c r="B12" s="17" t="s">
        <v>99</v>
      </c>
      <c r="C12" s="8" t="s">
        <v>2</v>
      </c>
      <c r="D12" s="8" t="s">
        <v>114</v>
      </c>
      <c r="E12" s="8" t="s">
        <v>115</v>
      </c>
      <c r="F12" s="18" t="s">
        <v>104</v>
      </c>
      <c r="G12" s="40">
        <v>483171</v>
      </c>
    </row>
    <row r="13" spans="2:7" ht="120">
      <c r="B13" s="17" t="s">
        <v>99</v>
      </c>
      <c r="C13" s="8" t="s">
        <v>2</v>
      </c>
      <c r="D13" s="8" t="s">
        <v>116</v>
      </c>
      <c r="E13" s="13" t="s">
        <v>117</v>
      </c>
      <c r="F13" s="18" t="s">
        <v>104</v>
      </c>
      <c r="G13" s="40">
        <v>5411803</v>
      </c>
    </row>
    <row r="14" spans="2:7" ht="92.25">
      <c r="B14" s="17" t="s">
        <v>99</v>
      </c>
      <c r="C14" s="13" t="s">
        <v>4</v>
      </c>
      <c r="D14" s="8" t="s">
        <v>118</v>
      </c>
      <c r="E14" s="13" t="s">
        <v>4</v>
      </c>
      <c r="F14" s="18" t="s">
        <v>104</v>
      </c>
      <c r="G14" s="40">
        <v>52807</v>
      </c>
    </row>
    <row r="15" spans="2:7" ht="105">
      <c r="B15" s="17" t="s">
        <v>99</v>
      </c>
      <c r="C15" s="13" t="s">
        <v>4</v>
      </c>
      <c r="D15" s="15" t="s">
        <v>119</v>
      </c>
      <c r="E15" s="13" t="s">
        <v>4</v>
      </c>
      <c r="F15" s="18" t="s">
        <v>104</v>
      </c>
      <c r="G15" s="40">
        <v>19966</v>
      </c>
    </row>
    <row r="16" spans="2:7" ht="25.5">
      <c r="B16" s="17" t="s">
        <v>99</v>
      </c>
      <c r="C16" s="13" t="s">
        <v>120</v>
      </c>
      <c r="D16" s="13" t="s">
        <v>121</v>
      </c>
      <c r="E16" s="13" t="s">
        <v>120</v>
      </c>
      <c r="F16" s="18" t="s">
        <v>104</v>
      </c>
      <c r="G16" s="40">
        <v>59000</v>
      </c>
    </row>
    <row r="17" spans="2:7">
      <c r="B17" s="17" t="s">
        <v>166</v>
      </c>
      <c r="C17" s="45" t="s">
        <v>154</v>
      </c>
      <c r="D17" s="1" t="s">
        <v>7</v>
      </c>
      <c r="E17" s="1" t="s">
        <v>154</v>
      </c>
      <c r="F17" s="18" t="s">
        <v>104</v>
      </c>
      <c r="G17" s="36">
        <v>70000</v>
      </c>
    </row>
    <row r="18" spans="2:7" ht="25.5">
      <c r="B18" s="17" t="s">
        <v>166</v>
      </c>
      <c r="C18" s="45" t="s">
        <v>155</v>
      </c>
      <c r="D18" s="1" t="s">
        <v>7</v>
      </c>
      <c r="E18" s="1" t="s">
        <v>155</v>
      </c>
      <c r="F18" s="18" t="s">
        <v>104</v>
      </c>
      <c r="G18" s="36">
        <v>70000</v>
      </c>
    </row>
    <row r="19" spans="2:7">
      <c r="B19" s="17" t="s">
        <v>166</v>
      </c>
      <c r="C19" s="45" t="s">
        <v>156</v>
      </c>
      <c r="D19" s="1" t="s">
        <v>7</v>
      </c>
      <c r="E19" s="1" t="s">
        <v>156</v>
      </c>
      <c r="F19" s="18" t="s">
        <v>104</v>
      </c>
      <c r="G19" s="36">
        <v>55556</v>
      </c>
    </row>
    <row r="20" spans="2:7" ht="25.5">
      <c r="B20" s="17" t="s">
        <v>166</v>
      </c>
      <c r="C20" s="45" t="s">
        <v>157</v>
      </c>
      <c r="D20" s="1" t="s">
        <v>7</v>
      </c>
      <c r="E20" s="1" t="s">
        <v>157</v>
      </c>
      <c r="F20" s="18" t="s">
        <v>104</v>
      </c>
      <c r="G20" s="36">
        <v>20000</v>
      </c>
    </row>
    <row r="21" spans="2:7">
      <c r="B21" s="17" t="s">
        <v>166</v>
      </c>
      <c r="C21" s="45" t="s">
        <v>158</v>
      </c>
      <c r="D21" s="1" t="s">
        <v>7</v>
      </c>
      <c r="E21" s="1" t="s">
        <v>158</v>
      </c>
      <c r="F21" s="18" t="s">
        <v>104</v>
      </c>
      <c r="G21" s="36">
        <v>50000</v>
      </c>
    </row>
    <row r="22" spans="2:7">
      <c r="B22" s="17" t="s">
        <v>166</v>
      </c>
      <c r="C22" s="45" t="s">
        <v>159</v>
      </c>
      <c r="D22" s="1" t="s">
        <v>7</v>
      </c>
      <c r="E22" s="1" t="s">
        <v>159</v>
      </c>
      <c r="F22" s="18" t="s">
        <v>104</v>
      </c>
      <c r="G22" s="36">
        <f>122221+66666</f>
        <v>188887</v>
      </c>
    </row>
    <row r="23" spans="2:7">
      <c r="B23" s="17" t="s">
        <v>166</v>
      </c>
      <c r="C23" s="45" t="s">
        <v>160</v>
      </c>
      <c r="D23" s="1" t="s">
        <v>7</v>
      </c>
      <c r="E23" s="1" t="s">
        <v>160</v>
      </c>
      <c r="F23" s="18" t="s">
        <v>104</v>
      </c>
      <c r="G23" s="36">
        <f>11111+100000</f>
        <v>111111</v>
      </c>
    </row>
    <row r="24" spans="2:7">
      <c r="B24" s="17" t="s">
        <v>166</v>
      </c>
      <c r="C24" s="45" t="s">
        <v>148</v>
      </c>
      <c r="D24" s="1" t="s">
        <v>7</v>
      </c>
      <c r="E24" s="1" t="s">
        <v>148</v>
      </c>
      <c r="F24" s="18" t="s">
        <v>104</v>
      </c>
      <c r="G24" s="36">
        <v>55555</v>
      </c>
    </row>
    <row r="25" spans="2:7">
      <c r="B25" s="17" t="s">
        <v>166</v>
      </c>
      <c r="C25" s="45" t="s">
        <v>161</v>
      </c>
      <c r="D25" s="1" t="s">
        <v>7</v>
      </c>
      <c r="E25" s="1" t="s">
        <v>161</v>
      </c>
      <c r="F25" s="18" t="s">
        <v>104</v>
      </c>
      <c r="G25" s="36">
        <v>10000</v>
      </c>
    </row>
    <row r="26" spans="2:7">
      <c r="B26" s="17" t="s">
        <v>166</v>
      </c>
      <c r="C26" s="45" t="s">
        <v>162</v>
      </c>
      <c r="D26" s="1" t="s">
        <v>7</v>
      </c>
      <c r="E26" s="1" t="s">
        <v>162</v>
      </c>
      <c r="F26" s="18" t="s">
        <v>104</v>
      </c>
      <c r="G26" s="36">
        <v>20000</v>
      </c>
    </row>
    <row r="27" spans="2:7">
      <c r="B27" s="17" t="s">
        <v>166</v>
      </c>
      <c r="C27" s="45" t="s">
        <v>163</v>
      </c>
      <c r="D27" s="1" t="s">
        <v>7</v>
      </c>
      <c r="E27" s="1" t="s">
        <v>163</v>
      </c>
      <c r="F27" s="18" t="s">
        <v>104</v>
      </c>
      <c r="G27" s="36">
        <v>120000</v>
      </c>
    </row>
    <row r="28" spans="2:7">
      <c r="B28" s="17" t="s">
        <v>166</v>
      </c>
      <c r="C28" s="45" t="s">
        <v>62</v>
      </c>
      <c r="D28" s="1" t="s">
        <v>7</v>
      </c>
      <c r="E28" s="1" t="s">
        <v>62</v>
      </c>
      <c r="F28" s="18" t="s">
        <v>104</v>
      </c>
      <c r="G28" s="36">
        <v>7500</v>
      </c>
    </row>
    <row r="29" spans="2:7">
      <c r="B29" s="17" t="s">
        <v>166</v>
      </c>
      <c r="C29" s="24" t="s">
        <v>3</v>
      </c>
      <c r="D29" s="1" t="s">
        <v>7</v>
      </c>
      <c r="E29" s="5" t="s">
        <v>3</v>
      </c>
      <c r="F29" s="18" t="s">
        <v>104</v>
      </c>
      <c r="G29" s="41">
        <v>55555.56</v>
      </c>
    </row>
    <row r="30" spans="2:7">
      <c r="B30" s="17" t="s">
        <v>166</v>
      </c>
      <c r="C30" s="24" t="s">
        <v>164</v>
      </c>
      <c r="D30" s="1" t="s">
        <v>7</v>
      </c>
      <c r="E30" s="5" t="s">
        <v>164</v>
      </c>
      <c r="F30" s="18" t="s">
        <v>104</v>
      </c>
      <c r="G30" s="41">
        <v>70000</v>
      </c>
    </row>
    <row r="31" spans="2:7">
      <c r="B31" s="17" t="s">
        <v>166</v>
      </c>
      <c r="C31" s="24" t="s">
        <v>165</v>
      </c>
      <c r="D31" s="1" t="s">
        <v>7</v>
      </c>
      <c r="E31" s="5" t="s">
        <v>165</v>
      </c>
      <c r="F31" s="18" t="s">
        <v>104</v>
      </c>
      <c r="G31" s="41">
        <v>70000</v>
      </c>
    </row>
    <row r="32" spans="2:7" ht="38.25">
      <c r="B32" s="17" t="s">
        <v>166</v>
      </c>
      <c r="C32" s="45" t="s">
        <v>122</v>
      </c>
      <c r="D32" s="1" t="s">
        <v>196</v>
      </c>
      <c r="E32" s="79" t="s">
        <v>1</v>
      </c>
      <c r="F32" s="18" t="s">
        <v>104</v>
      </c>
      <c r="G32" s="42">
        <v>4500000</v>
      </c>
    </row>
    <row r="33" spans="2:7" ht="38.25">
      <c r="B33" s="17" t="s">
        <v>166</v>
      </c>
      <c r="C33" s="45" t="s">
        <v>122</v>
      </c>
      <c r="D33" s="1" t="s">
        <v>197</v>
      </c>
      <c r="E33" s="1" t="s">
        <v>1</v>
      </c>
      <c r="F33" s="18" t="s">
        <v>104</v>
      </c>
      <c r="G33" s="42">
        <v>1000000</v>
      </c>
    </row>
    <row r="34" spans="2:7" ht="38.25">
      <c r="B34" s="17" t="s">
        <v>166</v>
      </c>
      <c r="C34" s="45" t="s">
        <v>122</v>
      </c>
      <c r="D34" s="79" t="s">
        <v>198</v>
      </c>
      <c r="E34" s="79" t="s">
        <v>1</v>
      </c>
      <c r="F34" s="18" t="s">
        <v>104</v>
      </c>
      <c r="G34" s="42">
        <v>2500000</v>
      </c>
    </row>
    <row r="35" spans="2:7">
      <c r="B35" s="17"/>
      <c r="C35" s="24"/>
      <c r="D35" s="5"/>
      <c r="E35" s="19" t="s">
        <v>140</v>
      </c>
      <c r="F35" s="5"/>
      <c r="G35" s="43">
        <f>+SUM(G6:G34)</f>
        <v>16750670.560000001</v>
      </c>
    </row>
  </sheetData>
  <mergeCells count="2">
    <mergeCell ref="C1:G1"/>
    <mergeCell ref="C2:G2"/>
  </mergeCells>
  <pageMargins left="0.43307086614173229" right="0.15748031496062992" top="0.15748031496062992" bottom="0.15748031496062992" header="0.23622047244094491" footer="0.1574803149606299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2"/>
  <sheetViews>
    <sheetView topLeftCell="A6" workbookViewId="0">
      <selection activeCell="G19" sqref="G19:G21"/>
    </sheetView>
  </sheetViews>
  <sheetFormatPr defaultRowHeight="15"/>
  <cols>
    <col min="2" max="2" width="13" style="11" customWidth="1"/>
    <col min="3" max="3" width="28.7109375" bestFit="1" customWidth="1"/>
    <col min="4" max="4" width="35.42578125" customWidth="1"/>
    <col min="5" max="5" width="30.42578125" bestFit="1" customWidth="1"/>
    <col min="6" max="6" width="15" style="11" customWidth="1"/>
    <col min="7" max="7" width="12.42578125" customWidth="1"/>
  </cols>
  <sheetData>
    <row r="1" spans="2:7">
      <c r="C1" s="126" t="s">
        <v>18</v>
      </c>
      <c r="D1" s="126"/>
      <c r="E1" s="126"/>
      <c r="F1" s="126"/>
      <c r="G1" s="126"/>
    </row>
    <row r="2" spans="2:7">
      <c r="C2" s="127" t="s">
        <v>19</v>
      </c>
      <c r="D2" s="127"/>
      <c r="E2" s="127"/>
      <c r="F2" s="127"/>
      <c r="G2" s="127"/>
    </row>
    <row r="3" spans="2:7">
      <c r="C3" s="31"/>
      <c r="D3" s="31"/>
      <c r="E3" s="31"/>
      <c r="F3" s="31"/>
      <c r="G3" s="31"/>
    </row>
    <row r="4" spans="2:7" ht="31.5">
      <c r="B4" s="14" t="s">
        <v>8</v>
      </c>
      <c r="C4" s="14" t="s">
        <v>13</v>
      </c>
      <c r="D4" s="14" t="s">
        <v>14</v>
      </c>
      <c r="E4" s="14" t="s">
        <v>15</v>
      </c>
      <c r="F4" s="6" t="s">
        <v>16</v>
      </c>
      <c r="G4" s="14" t="s">
        <v>17</v>
      </c>
    </row>
    <row r="5" spans="2:7" ht="90">
      <c r="B5" s="17" t="s">
        <v>99</v>
      </c>
      <c r="C5" s="8" t="s">
        <v>100</v>
      </c>
      <c r="D5" s="8" t="s">
        <v>101</v>
      </c>
      <c r="E5" s="13" t="s">
        <v>102</v>
      </c>
      <c r="F5" s="18" t="s">
        <v>103</v>
      </c>
      <c r="G5" s="16">
        <v>298809</v>
      </c>
    </row>
    <row r="6" spans="2:7" ht="60">
      <c r="B6" s="17" t="s">
        <v>99</v>
      </c>
      <c r="C6" s="8" t="s">
        <v>63</v>
      </c>
      <c r="D6" s="8" t="s">
        <v>64</v>
      </c>
      <c r="E6" s="13" t="s">
        <v>65</v>
      </c>
      <c r="F6" s="18" t="s">
        <v>103</v>
      </c>
      <c r="G6" s="16">
        <v>25000</v>
      </c>
    </row>
    <row r="7" spans="2:7">
      <c r="B7" s="17" t="s">
        <v>141</v>
      </c>
      <c r="C7" s="5" t="s">
        <v>142</v>
      </c>
      <c r="D7" s="1" t="s">
        <v>7</v>
      </c>
      <c r="E7" s="5" t="s">
        <v>142</v>
      </c>
      <c r="F7" s="18" t="s">
        <v>103</v>
      </c>
      <c r="G7" s="5">
        <v>50000</v>
      </c>
    </row>
    <row r="8" spans="2:7">
      <c r="B8" s="17" t="s">
        <v>141</v>
      </c>
      <c r="C8" s="5" t="s">
        <v>143</v>
      </c>
      <c r="D8" s="1" t="s">
        <v>7</v>
      </c>
      <c r="E8" s="5" t="s">
        <v>143</v>
      </c>
      <c r="F8" s="18" t="s">
        <v>103</v>
      </c>
      <c r="G8" s="5">
        <v>50000</v>
      </c>
    </row>
    <row r="9" spans="2:7">
      <c r="B9" s="17" t="s">
        <v>141</v>
      </c>
      <c r="C9" s="5" t="s">
        <v>3</v>
      </c>
      <c r="D9" s="1" t="s">
        <v>7</v>
      </c>
      <c r="E9" s="5" t="s">
        <v>3</v>
      </c>
      <c r="F9" s="18" t="s">
        <v>103</v>
      </c>
      <c r="G9" s="5">
        <f>5556+22222</f>
        <v>27778</v>
      </c>
    </row>
    <row r="10" spans="2:7">
      <c r="B10" s="17" t="s">
        <v>141</v>
      </c>
      <c r="C10" s="5" t="s">
        <v>144</v>
      </c>
      <c r="D10" s="1" t="s">
        <v>7</v>
      </c>
      <c r="E10" s="5" t="s">
        <v>144</v>
      </c>
      <c r="F10" s="18" t="s">
        <v>103</v>
      </c>
      <c r="G10" s="5">
        <f>20000+2222</f>
        <v>22222</v>
      </c>
    </row>
    <row r="11" spans="2:7">
      <c r="B11" s="17" t="s">
        <v>141</v>
      </c>
      <c r="C11" s="1" t="s">
        <v>0</v>
      </c>
      <c r="D11" s="1" t="s">
        <v>7</v>
      </c>
      <c r="E11" s="1" t="s">
        <v>0</v>
      </c>
      <c r="F11" s="18" t="s">
        <v>103</v>
      </c>
      <c r="G11" s="5">
        <f>50000+50000+59000+50000+50000+50000</f>
        <v>309000</v>
      </c>
    </row>
    <row r="12" spans="2:7">
      <c r="B12" s="17" t="s">
        <v>141</v>
      </c>
      <c r="C12" s="5" t="s">
        <v>145</v>
      </c>
      <c r="D12" s="1" t="s">
        <v>7</v>
      </c>
      <c r="E12" s="5" t="s">
        <v>145</v>
      </c>
      <c r="F12" s="18" t="s">
        <v>103</v>
      </c>
      <c r="G12" s="5">
        <v>320000</v>
      </c>
    </row>
    <row r="13" spans="2:7">
      <c r="B13" s="17" t="s">
        <v>141</v>
      </c>
      <c r="C13" s="5" t="s">
        <v>146</v>
      </c>
      <c r="D13" s="1" t="s">
        <v>7</v>
      </c>
      <c r="E13" s="5" t="s">
        <v>146</v>
      </c>
      <c r="F13" s="18" t="s">
        <v>103</v>
      </c>
      <c r="G13" s="5">
        <v>55555</v>
      </c>
    </row>
    <row r="14" spans="2:7">
      <c r="B14" s="17" t="s">
        <v>141</v>
      </c>
      <c r="C14" s="5" t="s">
        <v>147</v>
      </c>
      <c r="D14" s="1" t="s">
        <v>7</v>
      </c>
      <c r="E14" s="5" t="s">
        <v>147</v>
      </c>
      <c r="F14" s="18" t="s">
        <v>103</v>
      </c>
      <c r="G14" s="5">
        <v>55555</v>
      </c>
    </row>
    <row r="15" spans="2:7">
      <c r="B15" s="17" t="s">
        <v>141</v>
      </c>
      <c r="C15" s="5" t="s">
        <v>148</v>
      </c>
      <c r="D15" s="1" t="s">
        <v>7</v>
      </c>
      <c r="E15" s="5" t="s">
        <v>148</v>
      </c>
      <c r="F15" s="18" t="s">
        <v>103</v>
      </c>
      <c r="G15" s="5">
        <v>55555</v>
      </c>
    </row>
    <row r="16" spans="2:7">
      <c r="B16" s="17" t="s">
        <v>141</v>
      </c>
      <c r="C16" s="5" t="s">
        <v>62</v>
      </c>
      <c r="D16" s="1" t="s">
        <v>7</v>
      </c>
      <c r="E16" s="5" t="s">
        <v>62</v>
      </c>
      <c r="F16" s="18" t="s">
        <v>103</v>
      </c>
      <c r="G16" s="5">
        <v>29700</v>
      </c>
    </row>
    <row r="17" spans="2:8">
      <c r="B17" s="17" t="s">
        <v>141</v>
      </c>
      <c r="C17" s="5" t="s">
        <v>149</v>
      </c>
      <c r="D17" s="1" t="s">
        <v>7</v>
      </c>
      <c r="E17" s="5" t="s">
        <v>149</v>
      </c>
      <c r="F17" s="18" t="s">
        <v>103</v>
      </c>
      <c r="G17" s="5">
        <v>16665</v>
      </c>
    </row>
    <row r="18" spans="2:8">
      <c r="B18" s="17" t="s">
        <v>141</v>
      </c>
      <c r="C18" s="5" t="s">
        <v>150</v>
      </c>
      <c r="D18" s="1" t="s">
        <v>7</v>
      </c>
      <c r="E18" s="5" t="s">
        <v>150</v>
      </c>
      <c r="F18" s="18" t="s">
        <v>103</v>
      </c>
      <c r="G18" s="5">
        <v>581</v>
      </c>
    </row>
    <row r="19" spans="2:8" ht="25.5">
      <c r="B19" s="17" t="s">
        <v>141</v>
      </c>
      <c r="C19" s="1" t="s">
        <v>122</v>
      </c>
      <c r="D19" s="1" t="s">
        <v>151</v>
      </c>
      <c r="E19" s="1" t="s">
        <v>122</v>
      </c>
      <c r="F19" s="18" t="s">
        <v>103</v>
      </c>
      <c r="G19" s="2">
        <v>2000000</v>
      </c>
      <c r="H19" s="2"/>
    </row>
    <row r="20" spans="2:8" ht="25.5">
      <c r="B20" s="17" t="s">
        <v>141</v>
      </c>
      <c r="C20" s="1" t="s">
        <v>122</v>
      </c>
      <c r="D20" s="1" t="s">
        <v>152</v>
      </c>
      <c r="E20" s="1" t="s">
        <v>122</v>
      </c>
      <c r="F20" s="18" t="s">
        <v>103</v>
      </c>
      <c r="G20" s="2">
        <v>2000000</v>
      </c>
    </row>
    <row r="21" spans="2:8" ht="38.25">
      <c r="B21" s="17" t="s">
        <v>141</v>
      </c>
      <c r="C21" s="1" t="s">
        <v>122</v>
      </c>
      <c r="D21" s="1" t="s">
        <v>153</v>
      </c>
      <c r="E21" s="1" t="s">
        <v>122</v>
      </c>
      <c r="F21" s="18" t="s">
        <v>103</v>
      </c>
      <c r="G21" s="2">
        <v>3000000</v>
      </c>
    </row>
    <row r="22" spans="2:8">
      <c r="B22" s="17"/>
      <c r="C22" s="5"/>
      <c r="D22" s="5"/>
      <c r="E22" s="19" t="s">
        <v>140</v>
      </c>
      <c r="F22" s="17"/>
      <c r="G22" s="19">
        <f>+SUM(G5:G21)</f>
        <v>8316420</v>
      </c>
    </row>
  </sheetData>
  <mergeCells count="2">
    <mergeCell ref="C1:G1"/>
    <mergeCell ref="C2:G2"/>
  </mergeCells>
  <pageMargins left="0.69" right="0.15748031496062992" top="0.15748031496062992" bottom="0.15748031496062992"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
  <sheetViews>
    <sheetView zoomScale="90" zoomScaleNormal="90" workbookViewId="0">
      <selection activeCell="G10" sqref="G10"/>
    </sheetView>
  </sheetViews>
  <sheetFormatPr defaultRowHeight="15"/>
  <cols>
    <col min="2" max="2" width="11" customWidth="1"/>
    <col min="3" max="3" width="31.28515625" customWidth="1"/>
    <col min="4" max="4" width="35.42578125" customWidth="1"/>
    <col min="5" max="5" width="32.28515625" customWidth="1"/>
    <col min="6" max="6" width="11.7109375" customWidth="1"/>
    <col min="7" max="8" width="15.5703125" customWidth="1"/>
  </cols>
  <sheetData>
    <row r="2" spans="2:7">
      <c r="C2" s="126" t="s">
        <v>18</v>
      </c>
      <c r="D2" s="126"/>
      <c r="E2" s="126"/>
      <c r="F2" s="126"/>
      <c r="G2" s="126"/>
    </row>
    <row r="3" spans="2:7">
      <c r="C3" s="127" t="s">
        <v>19</v>
      </c>
      <c r="D3" s="127"/>
      <c r="E3" s="127"/>
      <c r="F3" s="127"/>
      <c r="G3" s="127"/>
    </row>
    <row r="5" spans="2:7" ht="31.5">
      <c r="B5" s="14" t="s">
        <v>8</v>
      </c>
      <c r="C5" s="14" t="s">
        <v>13</v>
      </c>
      <c r="D5" s="14" t="s">
        <v>14</v>
      </c>
      <c r="E5" s="14" t="s">
        <v>15</v>
      </c>
      <c r="F5" s="6" t="s">
        <v>16</v>
      </c>
      <c r="G5" s="14" t="s">
        <v>17</v>
      </c>
    </row>
    <row r="6" spans="2:7">
      <c r="B6" s="4" t="s">
        <v>136</v>
      </c>
      <c r="C6" s="1" t="s">
        <v>137</v>
      </c>
      <c r="D6" s="1" t="s">
        <v>7</v>
      </c>
      <c r="E6" s="1" t="s">
        <v>137</v>
      </c>
      <c r="F6" s="18" t="s">
        <v>123</v>
      </c>
      <c r="G6" s="2">
        <v>118000</v>
      </c>
    </row>
    <row r="7" spans="2:7">
      <c r="B7" s="4" t="s">
        <v>136</v>
      </c>
      <c r="C7" s="8" t="s">
        <v>138</v>
      </c>
      <c r="D7" s="1" t="s">
        <v>7</v>
      </c>
      <c r="E7" s="8" t="s">
        <v>138</v>
      </c>
      <c r="F7" s="18" t="s">
        <v>123</v>
      </c>
      <c r="G7" s="16">
        <v>50000</v>
      </c>
    </row>
    <row r="8" spans="2:7">
      <c r="B8" s="4" t="s">
        <v>136</v>
      </c>
      <c r="C8" s="1" t="s">
        <v>139</v>
      </c>
      <c r="D8" s="1" t="s">
        <v>7</v>
      </c>
      <c r="E8" s="1" t="s">
        <v>139</v>
      </c>
      <c r="F8" s="18" t="s">
        <v>123</v>
      </c>
      <c r="G8" s="2">
        <v>20000</v>
      </c>
    </row>
    <row r="9" spans="2:7">
      <c r="B9" s="4"/>
      <c r="C9" s="1"/>
      <c r="D9" s="1"/>
      <c r="E9" s="1"/>
      <c r="F9" s="18"/>
      <c r="G9" s="2"/>
    </row>
    <row r="10" spans="2:7">
      <c r="B10" s="4"/>
      <c r="C10" s="5"/>
      <c r="D10" s="5"/>
      <c r="E10" s="19" t="s">
        <v>140</v>
      </c>
      <c r="F10" s="17"/>
      <c r="G10" s="19">
        <f>+SUM(G6:G9)</f>
        <v>188000</v>
      </c>
    </row>
  </sheetData>
  <mergeCells count="2">
    <mergeCell ref="C2:G2"/>
    <mergeCell ref="C3:G3"/>
  </mergeCells>
  <pageMargins left="0.53"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Summary</vt:lpstr>
      <vt:lpstr>2021-22</vt:lpstr>
      <vt:lpstr>2020-21</vt:lpstr>
      <vt:lpstr>2019-20</vt:lpstr>
      <vt:lpstr>2018-19</vt:lpstr>
      <vt:lpstr>2017-18</vt:lpstr>
      <vt:lpstr>'2019-20'!Print_Titles</vt:lpstr>
      <vt:lpstr>'2020-21'!Print_Titles</vt:lpstr>
      <vt:lpstr>'2021-22'!Print_Titles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2022-12-16T08:49:47Z</dcterms:modified>
</cp:coreProperties>
</file>